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0" windowHeight="6555" activeTab="5"/>
  </bookViews>
  <sheets>
    <sheet name="現金收支概況表" sheetId="1" r:id="rId1"/>
    <sheet name="基金來源.用途及餘絀表" sheetId="2" r:id="rId2"/>
    <sheet name="現金流量決算表" sheetId="3" r:id="rId3"/>
    <sheet name="平衡表" sheetId="4" r:id="rId4"/>
    <sheet name="基金來源明細表" sheetId="5" r:id="rId5"/>
    <sheet name="基金用途明細表" sheetId="6" r:id="rId6"/>
  </sheets>
  <definedNames>
    <definedName name="_xlnm.Print_Area" localSheetId="0">'現金收支概況表'!$A$1:$E$64</definedName>
    <definedName name="_xlnm.Print_Area" localSheetId="2">'現金流量決算表'!$A$1:$C$21</definedName>
    <definedName name="_xlnm.Print_Titles" localSheetId="3">'平衡表'!$1:$3</definedName>
    <definedName name="_xlnm.Print_Titles" localSheetId="5">'基金用途明細表'!$1:$3</definedName>
    <definedName name="_xlnm.Print_Titles" localSheetId="0">'現金收支概況表'!$1:$3</definedName>
  </definedNames>
  <calcPr fullCalcOnLoad="1"/>
</workbook>
</file>

<file path=xl/sharedStrings.xml><?xml version="1.0" encoding="utf-8"?>
<sst xmlns="http://schemas.openxmlformats.org/spreadsheetml/2006/main" count="260" uniqueCount="139">
  <si>
    <r>
      <t>項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目</t>
    </r>
  </si>
  <si>
    <t>負債</t>
  </si>
  <si>
    <t>經常門現金收入</t>
  </si>
  <si>
    <t>本期賸餘（短絀－）</t>
  </si>
  <si>
    <t>調整非現金項目：</t>
  </si>
  <si>
    <t>流動資產淨減（淨增－）</t>
  </si>
  <si>
    <t>流動負債淨增（淨減－）</t>
  </si>
  <si>
    <t>短期投資</t>
  </si>
  <si>
    <t>應收款項</t>
  </si>
  <si>
    <t>現金</t>
  </si>
  <si>
    <t>預付款項</t>
  </si>
  <si>
    <t>基金長期投資及應收款</t>
  </si>
  <si>
    <t>應付款項</t>
  </si>
  <si>
    <t>預收款項</t>
  </si>
  <si>
    <t>政府撥入收入</t>
  </si>
  <si>
    <t>教育訓練研習業務</t>
  </si>
  <si>
    <t>資產</t>
  </si>
  <si>
    <t>基金餘額</t>
  </si>
  <si>
    <t>合計</t>
  </si>
  <si>
    <t xml:space="preserve">    平     衡     表</t>
  </si>
  <si>
    <t>備註：(1)本年度信託代理與保證之或有資產或負債各有元</t>
  </si>
  <si>
    <t xml:space="preserve">      (2)本年度信託代理與保證之或有資產或負債各有元</t>
  </si>
  <si>
    <t xml:space="preserve">    基金來源、用途及餘絀表</t>
  </si>
  <si>
    <r>
      <t>項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目</t>
    </r>
  </si>
  <si>
    <t>教學研究及訓輔支出</t>
  </si>
  <si>
    <t xml:space="preserve">    基 金 用 途 明 細 表</t>
  </si>
  <si>
    <r>
      <t>占基金來源</t>
    </r>
    <r>
      <rPr>
        <sz val="12"/>
        <rFont val="Times New Roman"/>
        <family val="1"/>
      </rPr>
      <t>%</t>
    </r>
  </si>
  <si>
    <r>
      <t>占基金用途</t>
    </r>
    <r>
      <rPr>
        <sz val="12"/>
        <rFont val="Times New Roman"/>
        <family val="1"/>
      </rPr>
      <t>%</t>
    </r>
  </si>
  <si>
    <t>用人費用</t>
  </si>
  <si>
    <t>服務費用</t>
  </si>
  <si>
    <t>其他</t>
  </si>
  <si>
    <t>建教合作支出</t>
  </si>
  <si>
    <t>教育行政支出</t>
  </si>
  <si>
    <t>一般建築及設備</t>
  </si>
  <si>
    <t>興建校舍及教育體育設施</t>
  </si>
  <si>
    <t>行政管理</t>
  </si>
  <si>
    <t>學生公費及獎勵支出</t>
  </si>
  <si>
    <t>教學收入</t>
  </si>
  <si>
    <t>學雜費收入</t>
  </si>
  <si>
    <t>建教合作收入</t>
  </si>
  <si>
    <t>推廣教育收入</t>
  </si>
  <si>
    <t>財產收入</t>
  </si>
  <si>
    <t>財產處分收入</t>
  </si>
  <si>
    <t>租金收入</t>
  </si>
  <si>
    <t>利息收入</t>
  </si>
  <si>
    <t>市庫撥款收入</t>
  </si>
  <si>
    <t>政府其他撥入收入</t>
  </si>
  <si>
    <t>其他收入</t>
  </si>
  <si>
    <t>受贈收入</t>
  </si>
  <si>
    <t>雜項收入</t>
  </si>
  <si>
    <t>教學支出</t>
  </si>
  <si>
    <t>教學研究及訓輔支出</t>
  </si>
  <si>
    <t>推廣教育支出</t>
  </si>
  <si>
    <t>其他教學及活動支出</t>
  </si>
  <si>
    <t>教育業務發展管理</t>
  </si>
  <si>
    <t>教育統籌經費</t>
  </si>
  <si>
    <t>購建資產計畫</t>
  </si>
  <si>
    <t>一般行政</t>
  </si>
  <si>
    <t>基金用途</t>
  </si>
  <si>
    <t>材料及用品費</t>
  </si>
  <si>
    <t>租金.償債與利息</t>
  </si>
  <si>
    <t>會費.捐助.補助.分攤.救濟與交流活動費</t>
  </si>
  <si>
    <t>經常門現金支出</t>
  </si>
  <si>
    <t>合      計</t>
  </si>
  <si>
    <t>合    計</t>
  </si>
  <si>
    <t>本期賸餘(短絀－)</t>
  </si>
  <si>
    <t>期初累積賸餘(短絀－)</t>
  </si>
  <si>
    <t>期末累積賸餘(短絀－)</t>
  </si>
  <si>
    <t>基金來源</t>
  </si>
  <si>
    <t>項                   目</t>
  </si>
  <si>
    <t>資本門現金收入</t>
  </si>
  <si>
    <t>購置動產及其他資產現金支出</t>
  </si>
  <si>
    <t>購置不動產現金支出</t>
  </si>
  <si>
    <t xml:space="preserve">              基 金 來 源 明 細表</t>
  </si>
  <si>
    <t>單位：新台幣元</t>
  </si>
  <si>
    <r>
      <t>項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目</t>
    </r>
  </si>
  <si>
    <r>
      <t>占基金
來源</t>
    </r>
    <r>
      <rPr>
        <sz val="12"/>
        <rFont val="Times New Roman"/>
        <family val="1"/>
      </rPr>
      <t>%</t>
    </r>
  </si>
  <si>
    <t>業務活動之現金流量</t>
  </si>
  <si>
    <t>業務活動之淨現金流入（流出－）</t>
  </si>
  <si>
    <t>其他活動之現金流量</t>
  </si>
  <si>
    <t>短期投資淨減(淨增－)</t>
  </si>
  <si>
    <t>其他資產淨減(淨增－)</t>
  </si>
  <si>
    <t>其他負債淨增(淨減－)</t>
  </si>
  <si>
    <t>其他活動之淨現金流入（流出－）</t>
  </si>
  <si>
    <t>現金及約當現金之淨增（淨減－）</t>
  </si>
  <si>
    <t>期初現金及約當現金</t>
  </si>
  <si>
    <t>期末現金及約當現金</t>
  </si>
  <si>
    <t>占總資產%</t>
  </si>
  <si>
    <t>流動資產</t>
  </si>
  <si>
    <t>準備金</t>
  </si>
  <si>
    <t>其他資產</t>
  </si>
  <si>
    <t>流動負債</t>
  </si>
  <si>
    <t>其他負債</t>
  </si>
  <si>
    <t>累積賸餘</t>
  </si>
  <si>
    <t xml:space="preserve">              現 金 收 支 概 況 表</t>
  </si>
  <si>
    <t>占基金
來源%</t>
  </si>
  <si>
    <t>應收預收項目調整增（減）數</t>
  </si>
  <si>
    <t>應收款項淨減（淨增－）數</t>
  </si>
  <si>
    <t>預收款項淨增（淨減－）數</t>
  </si>
  <si>
    <t xml:space="preserve">  應付預付項目調整增（減）數</t>
  </si>
  <si>
    <t xml:space="preserve">   應付款項淨減（淨增－）數</t>
  </si>
  <si>
    <t xml:space="preserve">   預付款項淨增（淨減－）數</t>
  </si>
  <si>
    <t>經常門現金餘絀</t>
  </si>
  <si>
    <t>扣減不動產支出前現金餘絀</t>
  </si>
  <si>
    <t>本期現金餘絀</t>
  </si>
  <si>
    <t>本期自由現金餘絀</t>
  </si>
  <si>
    <t xml:space="preserve">  加：上期購置固定資產保留數</t>
  </si>
  <si>
    <t xml:space="preserve">  減：本期購置固定資產保留數</t>
  </si>
  <si>
    <t xml:space="preserve">  減：指定用途之現金收入</t>
  </si>
  <si>
    <t xml:space="preserve">    土地</t>
  </si>
  <si>
    <t xml:space="preserve">    土地改良物</t>
  </si>
  <si>
    <t xml:space="preserve">    房屋及建築</t>
  </si>
  <si>
    <t xml:space="preserve">  購建中固定資產</t>
  </si>
  <si>
    <t xml:space="preserve">    機械及設備</t>
  </si>
  <si>
    <t xml:space="preserve">    交通及運輸設備</t>
  </si>
  <si>
    <t xml:space="preserve">    無形資產</t>
  </si>
  <si>
    <t xml:space="preserve">    市庫撥款增置固定資產</t>
  </si>
  <si>
    <t xml:space="preserve">    政府其他撥款增置固定資產</t>
  </si>
  <si>
    <t xml:space="preserve">    自有財源增置固定資產</t>
  </si>
  <si>
    <t xml:space="preserve">    市庫撥款增置無形資產</t>
  </si>
  <si>
    <t xml:space="preserve">    政府其他撥款增置無形資產</t>
  </si>
  <si>
    <t xml:space="preserve">    自有財源增置無形資產</t>
  </si>
  <si>
    <t xml:space="preserve">    出售資產現金收入</t>
  </si>
  <si>
    <t>資產使用及權利金收入</t>
  </si>
  <si>
    <t>雜項負債</t>
  </si>
  <si>
    <t>雜項資產</t>
  </si>
  <si>
    <t xml:space="preserve">    雜項設備</t>
  </si>
  <si>
    <t xml:space="preserve">    雜項資產</t>
  </si>
  <si>
    <t>101年度</t>
  </si>
  <si>
    <t xml:space="preserve"> 高雄市美濃區東門國民小學</t>
  </si>
  <si>
    <t>高雄市美濃區東門國民小學</t>
  </si>
  <si>
    <r>
      <t xml:space="preserve"> </t>
    </r>
    <r>
      <rPr>
        <b/>
        <u val="single"/>
        <sz val="16"/>
        <rFont val="標楷體"/>
        <family val="4"/>
      </rPr>
      <t>高雄市美濃區東門國民小學</t>
    </r>
  </si>
  <si>
    <r>
      <t xml:space="preserve"> </t>
    </r>
    <r>
      <rPr>
        <b/>
        <u val="single"/>
        <sz val="16"/>
        <color indexed="8"/>
        <rFont val="標楷體"/>
        <family val="4"/>
      </rPr>
      <t>高雄市美濃區東門國民小學</t>
    </r>
  </si>
  <si>
    <t>102年度</t>
  </si>
  <si>
    <t>單位：新台幣元</t>
  </si>
  <si>
    <t xml:space="preserve">                      現金流量決算表            </t>
  </si>
  <si>
    <t>投資、長期應收款項、貸墊款及準備金淨減(淨增－)</t>
  </si>
  <si>
    <t>購建固定、無形資產及非理財目的之長期投資</t>
  </si>
  <si>
    <t>稅捐.規費(強制費)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</si>
</sst>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_ "/>
    <numFmt numFmtId="178" formatCode="#,##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_-* #,##0.0_-;\-* #,##0.0_-;_-* &quot;-&quot;??_-;_-@_-"/>
    <numFmt numFmtId="183" formatCode="_-* #,##0_-;\-* #,##0_-;_-* &quot;-&quot;??_-;_-@_-"/>
    <numFmt numFmtId="184" formatCode="0.00_);[Red]\(0.00\)"/>
    <numFmt numFmtId="185" formatCode="#,##0_);[Red]\(#,##0\)"/>
    <numFmt numFmtId="186" formatCode="#,##0_);\(#,##0\)"/>
    <numFmt numFmtId="187" formatCode="#,##0.00_);[Red]\(#,##0.00\)"/>
  </numFmts>
  <fonts count="20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標楷體"/>
      <family val="4"/>
    </font>
    <font>
      <sz val="10"/>
      <name val="標楷體"/>
      <family val="4"/>
    </font>
    <font>
      <b/>
      <sz val="20"/>
      <name val="標楷體"/>
      <family val="4"/>
    </font>
    <font>
      <b/>
      <u val="single"/>
      <sz val="16"/>
      <name val="標楷體"/>
      <family val="4"/>
    </font>
    <font>
      <b/>
      <sz val="16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標楷體"/>
      <family val="4"/>
    </font>
    <font>
      <b/>
      <u val="single"/>
      <sz val="16"/>
      <name val="Times New Roman"/>
      <family val="1"/>
    </font>
    <font>
      <i/>
      <u val="single"/>
      <sz val="12"/>
      <color indexed="10"/>
      <name val="標楷體"/>
      <family val="4"/>
    </font>
    <font>
      <b/>
      <u val="single"/>
      <sz val="16"/>
      <color indexed="12"/>
      <name val="標楷體"/>
      <family val="4"/>
    </font>
    <font>
      <b/>
      <sz val="16"/>
      <color indexed="12"/>
      <name val="標楷體"/>
      <family val="4"/>
    </font>
    <font>
      <b/>
      <u val="single"/>
      <sz val="16"/>
      <color indexed="8"/>
      <name val="Times New Roman"/>
      <family val="1"/>
    </font>
    <font>
      <b/>
      <u val="single"/>
      <sz val="16"/>
      <color indexed="8"/>
      <name val="標楷體"/>
      <family val="4"/>
    </font>
    <font>
      <b/>
      <sz val="12"/>
      <color indexed="8"/>
      <name val="標楷體"/>
      <family val="4"/>
    </font>
    <font>
      <b/>
      <sz val="20"/>
      <color indexed="8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77" fontId="3" fillId="0" borderId="0" xfId="0" applyNumberFormat="1" applyFont="1" applyAlignment="1">
      <alignment/>
    </xf>
    <xf numFmtId="177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2" xfId="0" applyFont="1" applyBorder="1" applyAlignment="1">
      <alignment horizontal="left" indent="2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left" indent="1"/>
    </xf>
    <xf numFmtId="177" fontId="1" fillId="0" borderId="4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178" fontId="1" fillId="0" borderId="4" xfId="0" applyNumberFormat="1" applyFont="1" applyBorder="1" applyAlignment="1">
      <alignment/>
    </xf>
    <xf numFmtId="0" fontId="1" fillId="0" borderId="2" xfId="0" applyFont="1" applyBorder="1" applyAlignment="1">
      <alignment horizontal="left" wrapText="1" indent="1"/>
    </xf>
    <xf numFmtId="0" fontId="1" fillId="0" borderId="2" xfId="0" applyFont="1" applyBorder="1" applyAlignment="1">
      <alignment horizontal="left" wrapText="1" indent="2"/>
    </xf>
    <xf numFmtId="177" fontId="1" fillId="0" borderId="10" xfId="0" applyNumberFormat="1" applyFont="1" applyBorder="1" applyAlignment="1">
      <alignment/>
    </xf>
    <xf numFmtId="177" fontId="4" fillId="0" borderId="10" xfId="0" applyNumberFormat="1" applyFont="1" applyBorder="1" applyAlignment="1">
      <alignment/>
    </xf>
    <xf numFmtId="177" fontId="4" fillId="0" borderId="4" xfId="0" applyNumberFormat="1" applyFont="1" applyBorder="1" applyAlignment="1">
      <alignment/>
    </xf>
    <xf numFmtId="177" fontId="4" fillId="0" borderId="11" xfId="0" applyNumberFormat="1" applyFont="1" applyBorder="1" applyAlignment="1">
      <alignment/>
    </xf>
    <xf numFmtId="177" fontId="4" fillId="0" borderId="12" xfId="0" applyNumberFormat="1" applyFont="1" applyBorder="1" applyAlignment="1">
      <alignment/>
    </xf>
    <xf numFmtId="178" fontId="4" fillId="0" borderId="4" xfId="0" applyNumberFormat="1" applyFont="1" applyBorder="1" applyAlignment="1">
      <alignment/>
    </xf>
    <xf numFmtId="0" fontId="4" fillId="0" borderId="0" xfId="0" applyFont="1" applyAlignment="1">
      <alignment/>
    </xf>
    <xf numFmtId="178" fontId="4" fillId="0" borderId="11" xfId="0" applyNumberFormat="1" applyFont="1" applyBorder="1" applyAlignment="1">
      <alignment/>
    </xf>
    <xf numFmtId="177" fontId="4" fillId="0" borderId="13" xfId="0" applyNumberFormat="1" applyFont="1" applyBorder="1" applyAlignment="1">
      <alignment/>
    </xf>
    <xf numFmtId="178" fontId="4" fillId="0" borderId="14" xfId="0" applyNumberFormat="1" applyFont="1" applyBorder="1" applyAlignment="1">
      <alignment/>
    </xf>
    <xf numFmtId="178" fontId="4" fillId="0" borderId="15" xfId="0" applyNumberFormat="1" applyFont="1" applyBorder="1" applyAlignment="1">
      <alignment/>
    </xf>
    <xf numFmtId="0" fontId="6" fillId="0" borderId="16" xfId="0" applyFont="1" applyBorder="1" applyAlignment="1">
      <alignment vertical="center"/>
    </xf>
    <xf numFmtId="184" fontId="4" fillId="0" borderId="4" xfId="0" applyNumberFormat="1" applyFont="1" applyBorder="1" applyAlignment="1">
      <alignment/>
    </xf>
    <xf numFmtId="184" fontId="4" fillId="0" borderId="14" xfId="0" applyNumberFormat="1" applyFont="1" applyBorder="1" applyAlignment="1">
      <alignment/>
    </xf>
    <xf numFmtId="184" fontId="1" fillId="0" borderId="4" xfId="0" applyNumberFormat="1" applyFont="1" applyBorder="1" applyAlignment="1">
      <alignment/>
    </xf>
    <xf numFmtId="184" fontId="1" fillId="0" borderId="14" xfId="0" applyNumberFormat="1" applyFont="1" applyBorder="1" applyAlignment="1">
      <alignment/>
    </xf>
    <xf numFmtId="184" fontId="4" fillId="0" borderId="11" xfId="0" applyNumberFormat="1" applyFont="1" applyBorder="1" applyAlignment="1">
      <alignment/>
    </xf>
    <xf numFmtId="184" fontId="4" fillId="0" borderId="15" xfId="0" applyNumberFormat="1" applyFont="1" applyBorder="1" applyAlignment="1">
      <alignment/>
    </xf>
    <xf numFmtId="0" fontId="4" fillId="0" borderId="2" xfId="0" applyFont="1" applyBorder="1" applyAlignment="1">
      <alignment horizontal="left" indent="3"/>
    </xf>
    <xf numFmtId="177" fontId="13" fillId="0" borderId="4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left" wrapText="1" indent="2"/>
    </xf>
    <xf numFmtId="177" fontId="1" fillId="0" borderId="11" xfId="0" applyNumberFormat="1" applyFont="1" applyBorder="1" applyAlignment="1">
      <alignment/>
    </xf>
    <xf numFmtId="178" fontId="1" fillId="0" borderId="11" xfId="0" applyNumberFormat="1" applyFont="1" applyBorder="1" applyAlignment="1">
      <alignment/>
    </xf>
    <xf numFmtId="177" fontId="4" fillId="2" borderId="10" xfId="0" applyNumberFormat="1" applyFont="1" applyFill="1" applyBorder="1" applyAlignment="1">
      <alignment/>
    </xf>
    <xf numFmtId="185" fontId="1" fillId="0" borderId="0" xfId="0" applyNumberFormat="1" applyFont="1" applyAlignment="1">
      <alignment/>
    </xf>
    <xf numFmtId="185" fontId="19" fillId="0" borderId="16" xfId="0" applyNumberFormat="1" applyFont="1" applyBorder="1" applyAlignment="1">
      <alignment vertical="center"/>
    </xf>
    <xf numFmtId="185" fontId="6" fillId="0" borderId="16" xfId="0" applyNumberFormat="1" applyFont="1" applyBorder="1" applyAlignment="1">
      <alignment vertical="center"/>
    </xf>
    <xf numFmtId="185" fontId="11" fillId="0" borderId="9" xfId="0" applyNumberFormat="1" applyFont="1" applyBorder="1" applyAlignment="1">
      <alignment horizontal="center" vertical="center"/>
    </xf>
    <xf numFmtId="185" fontId="1" fillId="0" borderId="8" xfId="0" applyNumberFormat="1" applyFont="1" applyBorder="1" applyAlignment="1">
      <alignment horizontal="center" vertical="center"/>
    </xf>
    <xf numFmtId="185" fontId="1" fillId="0" borderId="0" xfId="0" applyNumberFormat="1" applyFont="1" applyAlignment="1">
      <alignment horizontal="center"/>
    </xf>
    <xf numFmtId="185" fontId="18" fillId="0" borderId="1" xfId="0" applyNumberFormat="1" applyFont="1" applyBorder="1" applyAlignment="1">
      <alignment/>
    </xf>
    <xf numFmtId="185" fontId="18" fillId="0" borderId="5" xfId="0" applyNumberFormat="1" applyFont="1" applyBorder="1" applyAlignment="1">
      <alignment horizontal="right"/>
    </xf>
    <xf numFmtId="185" fontId="11" fillId="0" borderId="2" xfId="0" applyNumberFormat="1" applyFont="1" applyBorder="1" applyAlignment="1">
      <alignment horizontal="left" indent="1"/>
    </xf>
    <xf numFmtId="185" fontId="11" fillId="0" borderId="4" xfId="0" applyNumberFormat="1" applyFont="1" applyBorder="1" applyAlignment="1">
      <alignment horizontal="right"/>
    </xf>
    <xf numFmtId="185" fontId="11" fillId="0" borderId="2" xfId="0" applyNumberFormat="1" applyFont="1" applyBorder="1" applyAlignment="1">
      <alignment horizontal="left" indent="2"/>
    </xf>
    <xf numFmtId="185" fontId="11" fillId="2" borderId="4" xfId="0" applyNumberFormat="1" applyFont="1" applyFill="1" applyBorder="1" applyAlignment="1">
      <alignment horizontal="right"/>
    </xf>
    <xf numFmtId="185" fontId="11" fillId="2" borderId="4" xfId="15" applyNumberFormat="1" applyFont="1" applyFill="1" applyBorder="1" applyAlignment="1">
      <alignment horizontal="right"/>
    </xf>
    <xf numFmtId="185" fontId="18" fillId="0" borderId="2" xfId="0" applyNumberFormat="1" applyFont="1" applyBorder="1" applyAlignment="1">
      <alignment/>
    </xf>
    <xf numFmtId="185" fontId="18" fillId="0" borderId="4" xfId="0" applyNumberFormat="1" applyFont="1" applyBorder="1" applyAlignment="1">
      <alignment horizontal="right"/>
    </xf>
    <xf numFmtId="185" fontId="11" fillId="0" borderId="2" xfId="0" applyNumberFormat="1" applyFont="1" applyBorder="1" applyAlignment="1">
      <alignment/>
    </xf>
    <xf numFmtId="185" fontId="11" fillId="0" borderId="4" xfId="15" applyNumberFormat="1" applyFont="1" applyBorder="1" applyAlignment="1">
      <alignment horizontal="right"/>
    </xf>
    <xf numFmtId="185" fontId="18" fillId="0" borderId="3" xfId="0" applyNumberFormat="1" applyFont="1" applyBorder="1" applyAlignment="1">
      <alignment horizontal="left"/>
    </xf>
    <xf numFmtId="185" fontId="18" fillId="0" borderId="11" xfId="0" applyNumberFormat="1" applyFont="1" applyBorder="1" applyAlignment="1">
      <alignment horizontal="right"/>
    </xf>
    <xf numFmtId="185" fontId="18" fillId="0" borderId="2" xfId="0" applyNumberFormat="1" applyFont="1" applyBorder="1" applyAlignment="1">
      <alignment horizontal="left"/>
    </xf>
    <xf numFmtId="185" fontId="11" fillId="0" borderId="2" xfId="0" applyNumberFormat="1" applyFont="1" applyBorder="1" applyAlignment="1">
      <alignment horizontal="left"/>
    </xf>
    <xf numFmtId="185" fontId="11" fillId="0" borderId="0" xfId="0" applyNumberFormat="1" applyFont="1" applyAlignment="1">
      <alignment horizontal="right"/>
    </xf>
    <xf numFmtId="185" fontId="11" fillId="0" borderId="0" xfId="0" applyNumberFormat="1" applyFont="1" applyAlignment="1">
      <alignment/>
    </xf>
    <xf numFmtId="185" fontId="1" fillId="0" borderId="0" xfId="0" applyNumberFormat="1" applyFont="1" applyAlignment="1">
      <alignment vertical="center"/>
    </xf>
    <xf numFmtId="178" fontId="6" fillId="0" borderId="16" xfId="0" applyNumberFormat="1" applyFont="1" applyBorder="1" applyAlignment="1">
      <alignment vertical="center"/>
    </xf>
    <xf numFmtId="178" fontId="1" fillId="0" borderId="8" xfId="0" applyNumberFormat="1" applyFont="1" applyBorder="1" applyAlignment="1">
      <alignment horizontal="center" wrapText="1"/>
    </xf>
    <xf numFmtId="178" fontId="18" fillId="0" borderId="5" xfId="0" applyNumberFormat="1" applyFont="1" applyBorder="1" applyAlignment="1">
      <alignment/>
    </xf>
    <xf numFmtId="178" fontId="11" fillId="0" borderId="4" xfId="0" applyNumberFormat="1" applyFont="1" applyBorder="1" applyAlignment="1">
      <alignment/>
    </xf>
    <xf numFmtId="178" fontId="18" fillId="0" borderId="4" xfId="0" applyNumberFormat="1" applyFont="1" applyBorder="1" applyAlignment="1">
      <alignment/>
    </xf>
    <xf numFmtId="178" fontId="18" fillId="0" borderId="11" xfId="0" applyNumberFormat="1" applyFont="1" applyBorder="1" applyAlignment="1">
      <alignment/>
    </xf>
    <xf numFmtId="178" fontId="1" fillId="0" borderId="0" xfId="0" applyNumberFormat="1" applyFont="1" applyAlignment="1">
      <alignment horizontal="right"/>
    </xf>
    <xf numFmtId="178" fontId="1" fillId="0" borderId="0" xfId="0" applyNumberFormat="1" applyFont="1" applyAlignment="1">
      <alignment/>
    </xf>
    <xf numFmtId="178" fontId="5" fillId="0" borderId="0" xfId="0" applyNumberFormat="1" applyFont="1" applyBorder="1" applyAlignment="1">
      <alignment horizontal="right"/>
    </xf>
    <xf numFmtId="0" fontId="5" fillId="0" borderId="16" xfId="0" applyFont="1" applyBorder="1" applyAlignment="1">
      <alignment horizontal="center" vertical="center"/>
    </xf>
    <xf numFmtId="185" fontId="16" fillId="0" borderId="0" xfId="0" applyNumberFormat="1" applyFont="1" applyAlignment="1">
      <alignment horizontal="center" vertical="center"/>
    </xf>
    <xf numFmtId="185" fontId="14" fillId="0" borderId="0" xfId="0" applyNumberFormat="1" applyFont="1" applyAlignment="1">
      <alignment horizontal="center" vertical="center"/>
    </xf>
    <xf numFmtId="185" fontId="15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0" xfId="0" applyFont="1" applyAlignment="1">
      <alignment/>
    </xf>
    <xf numFmtId="176" fontId="12" fillId="0" borderId="0" xfId="0" applyNumberFormat="1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/>
    </xf>
    <xf numFmtId="177" fontId="1" fillId="0" borderId="4" xfId="0" applyNumberFormat="1" applyFont="1" applyBorder="1" applyAlignment="1">
      <alignment vertical="center"/>
    </xf>
    <xf numFmtId="178" fontId="1" fillId="0" borderId="4" xfId="0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" sqref="E2"/>
    </sheetView>
  </sheetViews>
  <sheetFormatPr defaultColWidth="9.00390625" defaultRowHeight="16.5"/>
  <cols>
    <col min="1" max="1" width="32.75390625" style="77" customWidth="1"/>
    <col min="2" max="2" width="18.625" style="55" customWidth="1"/>
    <col min="3" max="3" width="10.625" style="86" customWidth="1"/>
    <col min="4" max="4" width="18.625" style="55" customWidth="1"/>
    <col min="5" max="5" width="10.625" style="86" customWidth="1"/>
    <col min="6" max="6" width="8.875" style="55" customWidth="1"/>
    <col min="7" max="7" width="16.75390625" style="55" customWidth="1"/>
    <col min="8" max="16384" width="8.875" style="55" customWidth="1"/>
  </cols>
  <sheetData>
    <row r="1" spans="1:5" ht="24.75" customHeight="1">
      <c r="A1" s="89" t="s">
        <v>132</v>
      </c>
      <c r="B1" s="90"/>
      <c r="C1" s="90"/>
      <c r="D1" s="91"/>
      <c r="E1" s="91"/>
    </row>
    <row r="2" spans="1:5" ht="24.75" customHeight="1" thickBot="1">
      <c r="A2" s="56" t="s">
        <v>94</v>
      </c>
      <c r="C2" s="79"/>
      <c r="D2" s="57"/>
      <c r="E2" s="87" t="s">
        <v>74</v>
      </c>
    </row>
    <row r="3" spans="1:5" s="60" customFormat="1" ht="33">
      <c r="A3" s="58" t="s">
        <v>69</v>
      </c>
      <c r="B3" s="59" t="s">
        <v>133</v>
      </c>
      <c r="C3" s="80" t="s">
        <v>95</v>
      </c>
      <c r="D3" s="59" t="s">
        <v>128</v>
      </c>
      <c r="E3" s="80" t="s">
        <v>95</v>
      </c>
    </row>
    <row r="4" spans="1:5" ht="19.5" customHeight="1">
      <c r="A4" s="61" t="s">
        <v>2</v>
      </c>
      <c r="B4" s="62">
        <f>B5+B9+B14+B17+B20</f>
        <v>17860986</v>
      </c>
      <c r="C4" s="81">
        <f>B4/(B4+B40)*100</f>
        <v>95.81299922871038</v>
      </c>
      <c r="D4" s="62">
        <f>D5+D9+D14+D17+D20</f>
        <v>19122868</v>
      </c>
      <c r="E4" s="81">
        <f>D4/(D4+D40)*100</f>
        <v>89.32821523301591</v>
      </c>
    </row>
    <row r="5" spans="1:5" ht="19.5" customHeight="1">
      <c r="A5" s="63" t="s">
        <v>37</v>
      </c>
      <c r="B5" s="64">
        <f>SUM(B6:B8)</f>
        <v>0</v>
      </c>
      <c r="C5" s="82">
        <f>B5/(B4+B40)*100</f>
        <v>0</v>
      </c>
      <c r="D5" s="64">
        <f>SUM(D6:D8)</f>
        <v>0</v>
      </c>
      <c r="E5" s="82">
        <f>D5/(D4+D40)*100</f>
        <v>0</v>
      </c>
    </row>
    <row r="6" spans="1:5" ht="19.5" customHeight="1">
      <c r="A6" s="65" t="s">
        <v>38</v>
      </c>
      <c r="B6" s="64">
        <f>+'基金來源明細表'!B5</f>
        <v>0</v>
      </c>
      <c r="C6" s="82">
        <f>B6/(B4+B40)*100</f>
        <v>0</v>
      </c>
      <c r="D6" s="64">
        <f>+'基金來源明細表'!D5</f>
        <v>0</v>
      </c>
      <c r="E6" s="82">
        <f>D6/(D4+D40)*100</f>
        <v>0</v>
      </c>
    </row>
    <row r="7" spans="1:5" ht="19.5" customHeight="1">
      <c r="A7" s="65" t="s">
        <v>39</v>
      </c>
      <c r="B7" s="64"/>
      <c r="C7" s="82">
        <f>B7/(B4+B40)*100</f>
        <v>0</v>
      </c>
      <c r="D7" s="64"/>
      <c r="E7" s="82">
        <f>D7/(D4+D40)*100</f>
        <v>0</v>
      </c>
    </row>
    <row r="8" spans="1:5" ht="19.5" customHeight="1">
      <c r="A8" s="65" t="s">
        <v>40</v>
      </c>
      <c r="B8" s="64"/>
      <c r="C8" s="82">
        <f>B8/(B4+B40)*100</f>
        <v>0</v>
      </c>
      <c r="D8" s="64"/>
      <c r="E8" s="82">
        <f>D8/(D4+D40)*100</f>
        <v>0</v>
      </c>
    </row>
    <row r="9" spans="1:5" ht="19.5" customHeight="1">
      <c r="A9" s="63" t="s">
        <v>41</v>
      </c>
      <c r="B9" s="64">
        <f>SUM(B10:B13)</f>
        <v>144150</v>
      </c>
      <c r="C9" s="82">
        <f>B9/(B4+B40)*100</f>
        <v>0.7732744339432661</v>
      </c>
      <c r="D9" s="64">
        <f>SUM(D10:D13)</f>
        <v>134208</v>
      </c>
      <c r="E9" s="82">
        <f>D9/(D4+D40)*100</f>
        <v>0.6269227560422735</v>
      </c>
    </row>
    <row r="10" spans="1:5" ht="19.5" customHeight="1">
      <c r="A10" s="65" t="s">
        <v>42</v>
      </c>
      <c r="B10" s="64"/>
      <c r="C10" s="82">
        <f>B10/(B4+B40)*100</f>
        <v>0</v>
      </c>
      <c r="D10" s="64"/>
      <c r="E10" s="82">
        <f>D10/(D4+D40)*100</f>
        <v>0</v>
      </c>
    </row>
    <row r="11" spans="1:5" ht="19.5" customHeight="1">
      <c r="A11" s="65" t="s">
        <v>43</v>
      </c>
      <c r="B11" s="64"/>
      <c r="C11" s="82">
        <f>B11/(B4+B40)*100</f>
        <v>0</v>
      </c>
      <c r="D11" s="64"/>
      <c r="E11" s="82">
        <f>D11/(D4+D40)*100</f>
        <v>0</v>
      </c>
    </row>
    <row r="12" spans="1:5" ht="19.5" customHeight="1">
      <c r="A12" s="65" t="s">
        <v>123</v>
      </c>
      <c r="B12" s="64">
        <f>+'基金來源明細表'!B11</f>
        <v>142675</v>
      </c>
      <c r="C12" s="82">
        <f>B12/(B4+B40)*100</f>
        <v>0.7653619830929969</v>
      </c>
      <c r="D12" s="64">
        <f>+'基金來源明細表'!D11</f>
        <v>132875</v>
      </c>
      <c r="E12" s="82">
        <f>D12/(D4+D40)*100</f>
        <v>0.6206959436778515</v>
      </c>
    </row>
    <row r="13" spans="1:5" ht="19.5" customHeight="1">
      <c r="A13" s="65" t="s">
        <v>44</v>
      </c>
      <c r="B13" s="64">
        <f>+'基金來源明細表'!B12</f>
        <v>1475</v>
      </c>
      <c r="C13" s="82">
        <f>B13/(B4+B40)*100</f>
        <v>0.007912450850269285</v>
      </c>
      <c r="D13" s="64">
        <f>+'基金來源明細表'!D12</f>
        <v>1333</v>
      </c>
      <c r="E13" s="82">
        <f>D13/(D4+D40)*100</f>
        <v>0.006226812364422021</v>
      </c>
    </row>
    <row r="14" spans="1:5" ht="19.5" customHeight="1">
      <c r="A14" s="63" t="s">
        <v>14</v>
      </c>
      <c r="B14" s="64">
        <f>SUM(B15:B16)</f>
        <v>17716836</v>
      </c>
      <c r="C14" s="82">
        <f>B14/(B4+B40)*100</f>
        <v>95.03972479476712</v>
      </c>
      <c r="D14" s="64">
        <f>SUM(D15:D16)</f>
        <v>18904400</v>
      </c>
      <c r="E14" s="82">
        <f>D14/(D4+D40)*100</f>
        <v>88.30769066915204</v>
      </c>
    </row>
    <row r="15" spans="1:5" ht="19.5" customHeight="1">
      <c r="A15" s="65" t="s">
        <v>45</v>
      </c>
      <c r="B15" s="64">
        <f>+'基金來源明細表'!B14-B41-B44</f>
        <v>17716836</v>
      </c>
      <c r="C15" s="82">
        <f>B15/(B4+B40)*100</f>
        <v>95.03972479476712</v>
      </c>
      <c r="D15" s="64">
        <f>+'基金來源明細表'!D14-D41-D44</f>
        <v>18904400</v>
      </c>
      <c r="E15" s="82">
        <f>D15/(D4+D40)*100</f>
        <v>88.30769066915204</v>
      </c>
    </row>
    <row r="16" spans="1:5" ht="19.5" customHeight="1">
      <c r="A16" s="65" t="s">
        <v>46</v>
      </c>
      <c r="B16" s="64">
        <f>+'基金來源明細表'!B15-B42</f>
        <v>0</v>
      </c>
      <c r="C16" s="82">
        <f>B16/(B4+B40)*100</f>
        <v>0</v>
      </c>
      <c r="D16" s="64">
        <f>+'基金來源明細表'!D15-D42</f>
        <v>0</v>
      </c>
      <c r="E16" s="82">
        <f>D16/(D4+D40)*100</f>
        <v>0</v>
      </c>
    </row>
    <row r="17" spans="1:5" ht="19.5" customHeight="1">
      <c r="A17" s="63" t="s">
        <v>47</v>
      </c>
      <c r="B17" s="64">
        <f>SUM(B18:B19)</f>
        <v>0</v>
      </c>
      <c r="C17" s="82">
        <f>B17/(B4+B40)*100</f>
        <v>0</v>
      </c>
      <c r="D17" s="64">
        <f>SUM(D18:D19)</f>
        <v>1200</v>
      </c>
      <c r="E17" s="82">
        <f>D17/(D4+D40)*100</f>
        <v>0.005605532511107596</v>
      </c>
    </row>
    <row r="18" spans="1:5" ht="19.5" customHeight="1">
      <c r="A18" s="65" t="s">
        <v>48</v>
      </c>
      <c r="B18" s="64"/>
      <c r="C18" s="82">
        <f>B18/(B4+B40)*100</f>
        <v>0</v>
      </c>
      <c r="D18" s="64"/>
      <c r="E18" s="82">
        <f>D18/(D4+D40)*100</f>
        <v>0</v>
      </c>
    </row>
    <row r="19" spans="1:5" ht="19.5" customHeight="1">
      <c r="A19" s="65" t="s">
        <v>49</v>
      </c>
      <c r="B19" s="64">
        <f>+'基金來源明細表'!B18-B43</f>
        <v>0</v>
      </c>
      <c r="C19" s="82">
        <f>B19/(B4+B40)*100</f>
        <v>0</v>
      </c>
      <c r="D19" s="64">
        <f>+'基金來源明細表'!D18-D43</f>
        <v>1200</v>
      </c>
      <c r="E19" s="82">
        <f>D19/(D4+D40)*100</f>
        <v>0.005605532511107596</v>
      </c>
    </row>
    <row r="20" spans="1:5" ht="19.5" customHeight="1">
      <c r="A20" s="63" t="s">
        <v>96</v>
      </c>
      <c r="B20" s="66">
        <f>B21+B22</f>
        <v>0</v>
      </c>
      <c r="C20" s="82">
        <f>B20/(B4+B40)*100</f>
        <v>0</v>
      </c>
      <c r="D20" s="66">
        <f>D21+D22</f>
        <v>83060</v>
      </c>
      <c r="E20" s="82">
        <f>D20/(D4+D40)*100</f>
        <v>0.38799627531049746</v>
      </c>
    </row>
    <row r="21" spans="1:5" ht="19.5" customHeight="1">
      <c r="A21" s="65" t="s">
        <v>97</v>
      </c>
      <c r="B21" s="67">
        <f>-(+'平衡表'!B8-'平衡表'!D8)</f>
        <v>0</v>
      </c>
      <c r="C21" s="82">
        <f>B21/(B4+B40)*100</f>
        <v>0</v>
      </c>
      <c r="D21" s="67">
        <v>83060</v>
      </c>
      <c r="E21" s="82">
        <f>D21/(D4+D40)*100</f>
        <v>0.38799627531049746</v>
      </c>
    </row>
    <row r="22" spans="1:5" ht="19.5" customHeight="1">
      <c r="A22" s="65" t="s">
        <v>98</v>
      </c>
      <c r="B22" s="67">
        <f>+'平衡表'!B19-'平衡表'!D19</f>
        <v>0</v>
      </c>
      <c r="C22" s="82">
        <f>B22/(B4+B40)*100</f>
        <v>0</v>
      </c>
      <c r="D22" s="67">
        <v>0</v>
      </c>
      <c r="E22" s="82">
        <f>D22/(D4+D40)*100</f>
        <v>0</v>
      </c>
    </row>
    <row r="23" spans="1:5" ht="19.5" customHeight="1">
      <c r="A23" s="68" t="s">
        <v>62</v>
      </c>
      <c r="B23" s="69">
        <f>B24+B30+B34+B36</f>
        <v>17727503</v>
      </c>
      <c r="C23" s="83">
        <f>B23/(B4+B40)*100</f>
        <v>95.09694656644157</v>
      </c>
      <c r="D23" s="69">
        <f>D24+D30+D34+D36</f>
        <v>17969893</v>
      </c>
      <c r="E23" s="83">
        <f>D23/(D4+D40)*100</f>
        <v>83.94234952718735</v>
      </c>
    </row>
    <row r="24" spans="1:5" ht="18" customHeight="1">
      <c r="A24" s="63" t="s">
        <v>50</v>
      </c>
      <c r="B24" s="64">
        <f>SUM(B25:B29)</f>
        <v>14027064</v>
      </c>
      <c r="C24" s="82">
        <f>B24/(B4+B40)*100</f>
        <v>75.24640981259776</v>
      </c>
      <c r="D24" s="64">
        <f>SUM(D25:D29)</f>
        <v>15016311</v>
      </c>
      <c r="E24" s="82">
        <f>D24/(D4+D40)*100</f>
        <v>70.14534958950219</v>
      </c>
    </row>
    <row r="25" spans="1:5" ht="18" customHeight="1">
      <c r="A25" s="65" t="s">
        <v>51</v>
      </c>
      <c r="B25" s="64">
        <f>+'基金用途明細表'!B5</f>
        <v>13954466</v>
      </c>
      <c r="C25" s="82">
        <f>B25/(B4+B40)*100</f>
        <v>74.85696702830768</v>
      </c>
      <c r="D25" s="64">
        <f>+'基金用途明細表'!D5</f>
        <v>14949832</v>
      </c>
      <c r="E25" s="82">
        <f>D25/(D4+D40)*100</f>
        <v>69.83480775966392</v>
      </c>
    </row>
    <row r="26" spans="1:5" ht="18" customHeight="1">
      <c r="A26" s="65" t="s">
        <v>31</v>
      </c>
      <c r="B26" s="64"/>
      <c r="C26" s="82">
        <f>B26/(B4+B40)*100</f>
        <v>0</v>
      </c>
      <c r="D26" s="64"/>
      <c r="E26" s="82">
        <f>D26/(D4+D40)*100</f>
        <v>0</v>
      </c>
    </row>
    <row r="27" spans="1:5" ht="18" customHeight="1">
      <c r="A27" s="65" t="s">
        <v>52</v>
      </c>
      <c r="B27" s="64"/>
      <c r="C27" s="82">
        <f>B27/(B4+B40)*100</f>
        <v>0</v>
      </c>
      <c r="D27" s="64"/>
      <c r="E27" s="82">
        <f>D27/(D4+D40)*100</f>
        <v>0</v>
      </c>
    </row>
    <row r="28" spans="1:5" ht="18" customHeight="1">
      <c r="A28" s="65" t="s">
        <v>36</v>
      </c>
      <c r="B28" s="64"/>
      <c r="C28" s="82">
        <f>B28/(B4+B40)*100</f>
        <v>0</v>
      </c>
      <c r="D28" s="64"/>
      <c r="E28" s="82">
        <f>D28/(D4+D40)*100</f>
        <v>0</v>
      </c>
    </row>
    <row r="29" spans="1:5" ht="18" customHeight="1">
      <c r="A29" s="65" t="s">
        <v>53</v>
      </c>
      <c r="B29" s="64">
        <f>+'基金用途明細表'!B27</f>
        <v>72598</v>
      </c>
      <c r="C29" s="82">
        <f>B29/(B4+B40)*100</f>
        <v>0.38944278429006757</v>
      </c>
      <c r="D29" s="64">
        <f>+'基金用途明細表'!D27</f>
        <v>66479</v>
      </c>
      <c r="E29" s="82">
        <f>D29/(D4+D40)*100</f>
        <v>0.3105418298382682</v>
      </c>
    </row>
    <row r="30" spans="1:5" ht="18" customHeight="1">
      <c r="A30" s="63" t="s">
        <v>32</v>
      </c>
      <c r="B30" s="64">
        <f>SUM(B31:B33)</f>
        <v>0</v>
      </c>
      <c r="C30" s="82">
        <f>B30/(B4+B40)*100</f>
        <v>0</v>
      </c>
      <c r="D30" s="64">
        <f>SUM(D31:D33)</f>
        <v>0</v>
      </c>
      <c r="E30" s="82">
        <f>D30/(D4+D40)*100</f>
        <v>0</v>
      </c>
    </row>
    <row r="31" spans="1:5" ht="18" customHeight="1">
      <c r="A31" s="65" t="s">
        <v>54</v>
      </c>
      <c r="B31" s="64"/>
      <c r="C31" s="82">
        <f>B31/(B4+B40)*100</f>
        <v>0</v>
      </c>
      <c r="D31" s="64"/>
      <c r="E31" s="82">
        <f>D31/(D4+D40)*100</f>
        <v>0</v>
      </c>
    </row>
    <row r="32" spans="1:5" ht="18" customHeight="1">
      <c r="A32" s="65" t="s">
        <v>55</v>
      </c>
      <c r="B32" s="64"/>
      <c r="C32" s="82">
        <f>B32/(B4+B40)*100</f>
        <v>0</v>
      </c>
      <c r="D32" s="64"/>
      <c r="E32" s="82">
        <f>D32/(D4+D40)*100</f>
        <v>0</v>
      </c>
    </row>
    <row r="33" spans="1:5" ht="18" customHeight="1">
      <c r="A33" s="65" t="s">
        <v>15</v>
      </c>
      <c r="B33" s="64"/>
      <c r="C33" s="82">
        <f>B33/(B4+B40)*100</f>
        <v>0</v>
      </c>
      <c r="D33" s="64"/>
      <c r="E33" s="82">
        <f>D33/(D4+D40)*100</f>
        <v>0</v>
      </c>
    </row>
    <row r="34" spans="1:5" ht="18" customHeight="1">
      <c r="A34" s="63" t="s">
        <v>57</v>
      </c>
      <c r="B34" s="64">
        <f>SUM(B35)</f>
        <v>3311652</v>
      </c>
      <c r="C34" s="82">
        <f>B34/(B4+B40)*100</f>
        <v>17.76493809030236</v>
      </c>
      <c r="D34" s="64">
        <f>SUM(D35)</f>
        <v>3264564</v>
      </c>
      <c r="E34" s="82">
        <f>D34/(D4+D40)*100</f>
        <v>15.249683030492884</v>
      </c>
    </row>
    <row r="35" spans="1:5" ht="18" customHeight="1">
      <c r="A35" s="65" t="s">
        <v>35</v>
      </c>
      <c r="B35" s="64">
        <f>+'基金用途明細表'!B60</f>
        <v>3311652</v>
      </c>
      <c r="C35" s="82">
        <f>B35/(B4+B40)*100</f>
        <v>17.76493809030236</v>
      </c>
      <c r="D35" s="64">
        <f>+'基金用途明細表'!D60</f>
        <v>3264564</v>
      </c>
      <c r="E35" s="82">
        <f>D35/(D4+D40)*100</f>
        <v>15.249683030492884</v>
      </c>
    </row>
    <row r="36" spans="1:5" ht="19.5" customHeight="1">
      <c r="A36" s="70" t="s">
        <v>99</v>
      </c>
      <c r="B36" s="64">
        <f>SUM(B37:B38)</f>
        <v>388787</v>
      </c>
      <c r="C36" s="82">
        <f>B36/(B4+B40)*100</f>
        <v>2.0855986635414543</v>
      </c>
      <c r="D36" s="64">
        <f>SUM(D37:D38)</f>
        <v>-310982</v>
      </c>
      <c r="E36" s="82">
        <f>D36/(D4+D40)*100</f>
        <v>-1.4526830928077188</v>
      </c>
    </row>
    <row r="37" spans="1:5" ht="19.5" customHeight="1">
      <c r="A37" s="70" t="s">
        <v>100</v>
      </c>
      <c r="B37" s="71">
        <f>-('平衡表'!B18-'平衡表'!D18)</f>
        <v>388787</v>
      </c>
      <c r="C37" s="82">
        <f>B37/(B4+B40)*100</f>
        <v>2.0855986635414543</v>
      </c>
      <c r="D37" s="71">
        <v>-310982</v>
      </c>
      <c r="E37" s="82">
        <f>D37/(D4+D40)*100</f>
        <v>-1.4526830928077188</v>
      </c>
    </row>
    <row r="38" spans="1:5" ht="19.5" customHeight="1">
      <c r="A38" s="70" t="s">
        <v>101</v>
      </c>
      <c r="B38" s="71">
        <f>-('平衡表'!B9-'平衡表'!D9)</f>
        <v>0</v>
      </c>
      <c r="C38" s="82">
        <f>B38/(B4+B40)*100</f>
        <v>0</v>
      </c>
      <c r="D38" s="71">
        <v>0</v>
      </c>
      <c r="E38" s="82">
        <f>D38/(D4+D40)*100</f>
        <v>0</v>
      </c>
    </row>
    <row r="39" spans="1:5" ht="19.5" customHeight="1" thickBot="1">
      <c r="A39" s="72" t="s">
        <v>102</v>
      </c>
      <c r="B39" s="73">
        <f>B4-B23</f>
        <v>133483</v>
      </c>
      <c r="C39" s="84">
        <f>B39/(B4+B40)*100</f>
        <v>0.7160526622688103</v>
      </c>
      <c r="D39" s="73">
        <f>D4-D23</f>
        <v>1152975</v>
      </c>
      <c r="E39" s="84">
        <f>D39/(D4+D40)*100</f>
        <v>5.385865705828567</v>
      </c>
    </row>
    <row r="40" spans="1:5" ht="19.5" customHeight="1">
      <c r="A40" s="68" t="s">
        <v>70</v>
      </c>
      <c r="B40" s="69">
        <f>SUM(B41:B47)</f>
        <v>780520</v>
      </c>
      <c r="C40" s="83">
        <f>B40/(B4+B40)*100</f>
        <v>4.187000771289616</v>
      </c>
      <c r="D40" s="69">
        <f>SUM(D41:D47)</f>
        <v>2284554</v>
      </c>
      <c r="E40" s="83">
        <f>D40/(D4+D40)*100</f>
        <v>10.671784766984088</v>
      </c>
    </row>
    <row r="41" spans="1:5" ht="19.5" customHeight="1">
      <c r="A41" s="70" t="s">
        <v>116</v>
      </c>
      <c r="B41" s="71">
        <v>780520</v>
      </c>
      <c r="C41" s="82">
        <f>B41/(B4+B40)*100</f>
        <v>4.187000771289616</v>
      </c>
      <c r="D41" s="71">
        <v>2274554</v>
      </c>
      <c r="E41" s="82">
        <f>D41/(D4+D40)*100</f>
        <v>10.62507199605819</v>
      </c>
    </row>
    <row r="42" spans="1:5" ht="19.5" customHeight="1">
      <c r="A42" s="70" t="s">
        <v>117</v>
      </c>
      <c r="B42" s="71">
        <v>0</v>
      </c>
      <c r="C42" s="82">
        <f>B42/(B4+B40)*100</f>
        <v>0</v>
      </c>
      <c r="D42" s="71">
        <v>10000</v>
      </c>
      <c r="E42" s="82">
        <f>D42/(D4+D40)*100</f>
        <v>0.04671277092589664</v>
      </c>
    </row>
    <row r="43" spans="1:5" ht="19.5" customHeight="1">
      <c r="A43" s="70" t="s">
        <v>118</v>
      </c>
      <c r="B43" s="71">
        <v>0</v>
      </c>
      <c r="C43" s="82">
        <f>B43/(B4+B40)*100</f>
        <v>0</v>
      </c>
      <c r="D43" s="71">
        <v>0</v>
      </c>
      <c r="E43" s="82">
        <f>D43/(D4+D40)*100</f>
        <v>0</v>
      </c>
    </row>
    <row r="44" spans="1:5" ht="19.5" customHeight="1">
      <c r="A44" s="70" t="s">
        <v>119</v>
      </c>
      <c r="B44" s="71">
        <v>0</v>
      </c>
      <c r="C44" s="82">
        <f>B44/(B4+B40)*100</f>
        <v>0</v>
      </c>
      <c r="D44" s="71">
        <v>0</v>
      </c>
      <c r="E44" s="82">
        <f>D44/(D4+D40)*100</f>
        <v>0</v>
      </c>
    </row>
    <row r="45" spans="1:5" ht="19.5" customHeight="1">
      <c r="A45" s="70" t="s">
        <v>120</v>
      </c>
      <c r="B45" s="71"/>
      <c r="C45" s="82">
        <f>B45/(B4+B40)*100</f>
        <v>0</v>
      </c>
      <c r="D45" s="71"/>
      <c r="E45" s="82">
        <f>D45/(D4+D40)*100</f>
        <v>0</v>
      </c>
    </row>
    <row r="46" spans="1:5" ht="19.5" customHeight="1">
      <c r="A46" s="70" t="s">
        <v>121</v>
      </c>
      <c r="B46" s="64"/>
      <c r="C46" s="82">
        <f>B46/(B4+B40)*100</f>
        <v>0</v>
      </c>
      <c r="D46" s="64"/>
      <c r="E46" s="82">
        <f>D46/(D4+D40)*100</f>
        <v>0</v>
      </c>
    </row>
    <row r="47" spans="1:5" ht="19.5" customHeight="1">
      <c r="A47" s="70" t="s">
        <v>122</v>
      </c>
      <c r="B47" s="64"/>
      <c r="C47" s="82">
        <f>B47/(B4+B40)*100</f>
        <v>0</v>
      </c>
      <c r="D47" s="64"/>
      <c r="E47" s="82">
        <f>D47/(D4+D40)*100</f>
        <v>0</v>
      </c>
    </row>
    <row r="48" spans="1:5" ht="19.5" customHeight="1">
      <c r="A48" s="68" t="s">
        <v>71</v>
      </c>
      <c r="B48" s="69">
        <f>SUM(B49:B53)</f>
        <v>600000</v>
      </c>
      <c r="C48" s="83">
        <f>B48/(B4+B40)*100</f>
        <v>3.2186240746858115</v>
      </c>
      <c r="D48" s="69">
        <f>SUM(D49:D53)</f>
        <v>582996</v>
      </c>
      <c r="E48" s="83">
        <f>D48/(D4+D40)*100</f>
        <v>2.7233358598714035</v>
      </c>
    </row>
    <row r="49" spans="1:5" ht="19.5" customHeight="1">
      <c r="A49" s="70" t="s">
        <v>113</v>
      </c>
      <c r="B49" s="71">
        <v>394000</v>
      </c>
      <c r="C49" s="82">
        <f>B49/(B4+B40)*100</f>
        <v>2.113563142377016</v>
      </c>
      <c r="D49" s="71">
        <v>95000</v>
      </c>
      <c r="E49" s="82">
        <f>D49/(D4+D40)*100</f>
        <v>0.443771323796018</v>
      </c>
    </row>
    <row r="50" spans="1:5" ht="19.5" customHeight="1">
      <c r="A50" s="70" t="s">
        <v>114</v>
      </c>
      <c r="B50" s="71">
        <v>156000</v>
      </c>
      <c r="C50" s="82">
        <f>B50/(B4+B40)*100</f>
        <v>0.8368422594183109</v>
      </c>
      <c r="D50" s="71">
        <v>0</v>
      </c>
      <c r="E50" s="82">
        <f>D50/(D4+D40)*100</f>
        <v>0</v>
      </c>
    </row>
    <row r="51" spans="1:5" ht="19.5" customHeight="1">
      <c r="A51" s="70" t="s">
        <v>126</v>
      </c>
      <c r="B51" s="71">
        <v>50000</v>
      </c>
      <c r="C51" s="82">
        <f>B51/(B4+B40)*100</f>
        <v>0.2682186728904843</v>
      </c>
      <c r="D51" s="71">
        <v>487996</v>
      </c>
      <c r="E51" s="82">
        <f>D51/(D4+D40)*100</f>
        <v>2.2795645360753856</v>
      </c>
    </row>
    <row r="52" spans="1:5" ht="16.5">
      <c r="A52" s="70" t="s">
        <v>115</v>
      </c>
      <c r="B52" s="71">
        <v>0</v>
      </c>
      <c r="C52" s="82">
        <f>B52/(B4+B40)*100</f>
        <v>0</v>
      </c>
      <c r="D52" s="71">
        <v>0</v>
      </c>
      <c r="E52" s="82">
        <f>D52/(D4+D40)*100</f>
        <v>0</v>
      </c>
    </row>
    <row r="53" spans="1:5" ht="16.5">
      <c r="A53" s="70" t="s">
        <v>127</v>
      </c>
      <c r="B53" s="64"/>
      <c r="C53" s="82">
        <f>B53/(B4+B40)*100</f>
        <v>0</v>
      </c>
      <c r="D53" s="64"/>
      <c r="E53" s="82">
        <f>D53/(D4+D40)*100</f>
        <v>0</v>
      </c>
    </row>
    <row r="54" spans="1:5" ht="16.5">
      <c r="A54" s="74" t="s">
        <v>103</v>
      </c>
      <c r="B54" s="69">
        <f>B39+B40-B48</f>
        <v>314003</v>
      </c>
      <c r="C54" s="83">
        <f>B54/(B4+B40)*100</f>
        <v>1.6844293588726147</v>
      </c>
      <c r="D54" s="69">
        <f>D39+D40-D48</f>
        <v>2854533</v>
      </c>
      <c r="E54" s="83">
        <f>D54/(D4+D40)*100</f>
        <v>13.33431461294125</v>
      </c>
    </row>
    <row r="55" spans="1:5" ht="16.5">
      <c r="A55" s="68" t="s">
        <v>72</v>
      </c>
      <c r="B55" s="69">
        <f>SUM(B56:B59)</f>
        <v>376520</v>
      </c>
      <c r="C55" s="83">
        <f>B55/(B4+B40)*100</f>
        <v>2.019793894334503</v>
      </c>
      <c r="D55" s="69">
        <f>SUM(D56:D59)</f>
        <v>1912707</v>
      </c>
      <c r="E55" s="83">
        <f>D55/(D4+D40)*100</f>
        <v>8.934784393935898</v>
      </c>
    </row>
    <row r="56" spans="1:5" ht="16.5">
      <c r="A56" s="70" t="s">
        <v>109</v>
      </c>
      <c r="B56" s="64"/>
      <c r="C56" s="82">
        <f>B56/(B4+B40)*100</f>
        <v>0</v>
      </c>
      <c r="D56" s="64"/>
      <c r="E56" s="82">
        <f>D56/(D4+D40)*100</f>
        <v>0</v>
      </c>
    </row>
    <row r="57" spans="1:5" ht="16.5">
      <c r="A57" s="70" t="s">
        <v>110</v>
      </c>
      <c r="B57" s="64">
        <v>187000</v>
      </c>
      <c r="C57" s="82">
        <f>B57/(B4+B40)*100</f>
        <v>1.0031378366104113</v>
      </c>
      <c r="D57" s="64">
        <v>1812707</v>
      </c>
      <c r="E57" s="82">
        <f>D57/(D4+D40)*100</f>
        <v>8.467656684676932</v>
      </c>
    </row>
    <row r="58" spans="1:5" ht="16.5">
      <c r="A58" s="70" t="s">
        <v>111</v>
      </c>
      <c r="B58" s="64">
        <v>189520</v>
      </c>
      <c r="C58" s="82">
        <f>B58/(B4+B40)*100</f>
        <v>1.0166560577240917</v>
      </c>
      <c r="D58" s="64">
        <v>100000</v>
      </c>
      <c r="E58" s="82">
        <f>D58/(D4+D40)*100</f>
        <v>0.4671277092589664</v>
      </c>
    </row>
    <row r="59" spans="1:5" ht="16.5">
      <c r="A59" s="63" t="s">
        <v>112</v>
      </c>
      <c r="B59" s="64"/>
      <c r="C59" s="82">
        <f>B59/(B4+B40)*100</f>
        <v>0</v>
      </c>
      <c r="D59" s="64"/>
      <c r="E59" s="82">
        <f>D59/(D4+D40)*100</f>
        <v>0</v>
      </c>
    </row>
    <row r="60" spans="1:5" ht="16.5">
      <c r="A60" s="74" t="s">
        <v>104</v>
      </c>
      <c r="B60" s="69">
        <f>B54-B55</f>
        <v>-62517</v>
      </c>
      <c r="C60" s="83">
        <f>B60/(B4+B40)*100</f>
        <v>-0.3353645354618881</v>
      </c>
      <c r="D60" s="69">
        <f>D54-D55</f>
        <v>941826</v>
      </c>
      <c r="E60" s="83">
        <f>D60/(D4+D40)*100</f>
        <v>4.399530219005352</v>
      </c>
    </row>
    <row r="61" spans="1:5" ht="16.5">
      <c r="A61" s="75" t="s">
        <v>106</v>
      </c>
      <c r="B61" s="64">
        <v>0</v>
      </c>
      <c r="C61" s="82">
        <f>B61/(B4+B40)*100</f>
        <v>0</v>
      </c>
      <c r="D61" s="64">
        <v>0</v>
      </c>
      <c r="E61" s="82">
        <f>D61/(D4+D40)*100</f>
        <v>0</v>
      </c>
    </row>
    <row r="62" spans="1:5" ht="16.5">
      <c r="A62" s="75" t="s">
        <v>107</v>
      </c>
      <c r="B62" s="71">
        <v>0</v>
      </c>
      <c r="C62" s="82">
        <f>B62/(B4+B40)*100</f>
        <v>0</v>
      </c>
      <c r="D62" s="71">
        <v>0</v>
      </c>
      <c r="E62" s="82">
        <f>D62/(D4+D40)*100</f>
        <v>0</v>
      </c>
    </row>
    <row r="63" spans="1:5" ht="16.5">
      <c r="A63" s="75" t="s">
        <v>108</v>
      </c>
      <c r="B63" s="71">
        <f>-B36+B20</f>
        <v>-388787</v>
      </c>
      <c r="C63" s="82">
        <f>B63/(B4+B40)*100</f>
        <v>-2.0855986635414543</v>
      </c>
      <c r="D63" s="71">
        <f>-D36+D20</f>
        <v>394042</v>
      </c>
      <c r="E63" s="82">
        <f>D63/(D4+D40)*100</f>
        <v>1.840679368118216</v>
      </c>
    </row>
    <row r="64" spans="1:5" ht="17.25" thickBot="1">
      <c r="A64" s="72" t="s">
        <v>105</v>
      </c>
      <c r="B64" s="73">
        <f>B60+B61-B62-B63</f>
        <v>326270</v>
      </c>
      <c r="C64" s="84">
        <f>B64/(B4+B40)*100</f>
        <v>1.7502341280795661</v>
      </c>
      <c r="D64" s="73">
        <f>D60+D61-D62-D63</f>
        <v>547784</v>
      </c>
      <c r="E64" s="84">
        <f>D64/(D4+D40)*100</f>
        <v>2.558850850887136</v>
      </c>
    </row>
    <row r="65" spans="1:3" ht="16.5">
      <c r="A65" s="76"/>
      <c r="C65" s="85"/>
    </row>
    <row r="67" spans="1:5" s="78" customFormat="1" ht="18" customHeight="1">
      <c r="A67" s="77"/>
      <c r="B67" s="55"/>
      <c r="C67" s="86"/>
      <c r="D67" s="55"/>
      <c r="E67" s="86"/>
    </row>
    <row r="68" spans="1:5" s="78" customFormat="1" ht="18" customHeight="1">
      <c r="A68" s="77"/>
      <c r="B68" s="55"/>
      <c r="C68" s="86"/>
      <c r="D68" s="55"/>
      <c r="E68" s="86"/>
    </row>
    <row r="70" ht="16.5">
      <c r="B70" s="55">
        <f>+B60-B63</f>
        <v>326270</v>
      </c>
    </row>
  </sheetData>
  <mergeCells count="1">
    <mergeCell ref="A1:E1"/>
  </mergeCells>
  <printOptions/>
  <pageMargins left="0.5511811023622047" right="0.41" top="0.57" bottom="0.69" header="0.31" footer="0.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" sqref="E2"/>
    </sheetView>
  </sheetViews>
  <sheetFormatPr defaultColWidth="9.00390625" defaultRowHeight="16.5"/>
  <cols>
    <col min="1" max="1" width="27.625" style="1" customWidth="1"/>
    <col min="2" max="2" width="18.125" style="1" customWidth="1"/>
    <col min="3" max="3" width="11.125" style="1" customWidth="1"/>
    <col min="4" max="4" width="20.625" style="1" customWidth="1"/>
    <col min="5" max="5" width="13.25390625" style="1" customWidth="1"/>
    <col min="6" max="16384" width="8.875" style="1" customWidth="1"/>
  </cols>
  <sheetData>
    <row r="1" spans="1:5" ht="24.75" customHeight="1">
      <c r="A1" s="92" t="s">
        <v>129</v>
      </c>
      <c r="B1" s="92"/>
      <c r="C1" s="92"/>
      <c r="D1" s="93"/>
      <c r="E1" s="93"/>
    </row>
    <row r="2" spans="1:5" ht="24.75" customHeight="1" thickBot="1">
      <c r="A2" s="94" t="s">
        <v>22</v>
      </c>
      <c r="B2" s="94"/>
      <c r="C2" s="94"/>
      <c r="D2" s="94"/>
      <c r="E2" s="4" t="s">
        <v>74</v>
      </c>
    </row>
    <row r="3" spans="1:5" s="2" customFormat="1" ht="33">
      <c r="A3" s="24" t="s">
        <v>0</v>
      </c>
      <c r="B3" s="23" t="s">
        <v>133</v>
      </c>
      <c r="C3" s="22" t="s">
        <v>26</v>
      </c>
      <c r="D3" s="23" t="s">
        <v>128</v>
      </c>
      <c r="E3" s="22" t="s">
        <v>26</v>
      </c>
    </row>
    <row r="4" spans="1:5" s="37" customFormat="1" ht="18" customHeight="1">
      <c r="A4" s="9" t="s">
        <v>68</v>
      </c>
      <c r="B4" s="35">
        <f>B5+B9+B14+B17</f>
        <v>18641506</v>
      </c>
      <c r="C4" s="36">
        <f aca="true" t="shared" si="0" ref="C4:C38">B4/$B$4*100</f>
        <v>100</v>
      </c>
      <c r="D4" s="35">
        <f>D5+D9+D14+D17</f>
        <v>21324362</v>
      </c>
      <c r="E4" s="36">
        <f aca="true" t="shared" si="1" ref="E4:E38">D4/$D$4*100</f>
        <v>100</v>
      </c>
    </row>
    <row r="5" spans="1:5" ht="18" customHeight="1">
      <c r="A5" s="15" t="s">
        <v>37</v>
      </c>
      <c r="B5" s="31">
        <f>SUM(B6:B8)</f>
        <v>0</v>
      </c>
      <c r="C5" s="28">
        <f t="shared" si="0"/>
        <v>0</v>
      </c>
      <c r="D5" s="31">
        <f>SUM(D6:D8)</f>
        <v>0</v>
      </c>
      <c r="E5" s="28">
        <f t="shared" si="1"/>
        <v>0</v>
      </c>
    </row>
    <row r="6" spans="1:5" ht="18" customHeight="1">
      <c r="A6" s="13" t="s">
        <v>38</v>
      </c>
      <c r="B6" s="31">
        <f>'基金來源明細表'!B5</f>
        <v>0</v>
      </c>
      <c r="C6" s="28">
        <f t="shared" si="0"/>
        <v>0</v>
      </c>
      <c r="D6" s="31">
        <f>'基金來源明細表'!D5</f>
        <v>0</v>
      </c>
      <c r="E6" s="28">
        <f t="shared" si="1"/>
        <v>0</v>
      </c>
    </row>
    <row r="7" spans="1:5" ht="18" customHeight="1">
      <c r="A7" s="13" t="s">
        <v>39</v>
      </c>
      <c r="B7" s="31"/>
      <c r="C7" s="28">
        <f t="shared" si="0"/>
        <v>0</v>
      </c>
      <c r="D7" s="31"/>
      <c r="E7" s="28">
        <f t="shared" si="1"/>
        <v>0</v>
      </c>
    </row>
    <row r="8" spans="1:5" ht="18" customHeight="1">
      <c r="A8" s="13" t="s">
        <v>40</v>
      </c>
      <c r="B8" s="31"/>
      <c r="C8" s="28">
        <f t="shared" si="0"/>
        <v>0</v>
      </c>
      <c r="D8" s="31"/>
      <c r="E8" s="28">
        <f t="shared" si="1"/>
        <v>0</v>
      </c>
    </row>
    <row r="9" spans="1:5" ht="18" customHeight="1">
      <c r="A9" s="15" t="s">
        <v>41</v>
      </c>
      <c r="B9" s="31">
        <f>SUM(B10:B13)</f>
        <v>144150</v>
      </c>
      <c r="C9" s="28">
        <f t="shared" si="0"/>
        <v>0.7732744339432661</v>
      </c>
      <c r="D9" s="31">
        <f>SUM(D10:D13)</f>
        <v>134208</v>
      </c>
      <c r="E9" s="28">
        <f t="shared" si="1"/>
        <v>0.6293646675103339</v>
      </c>
    </row>
    <row r="10" spans="1:5" ht="18" customHeight="1">
      <c r="A10" s="13" t="s">
        <v>42</v>
      </c>
      <c r="B10" s="32"/>
      <c r="C10" s="28">
        <f t="shared" si="0"/>
        <v>0</v>
      </c>
      <c r="D10" s="32"/>
      <c r="E10" s="28">
        <f t="shared" si="1"/>
        <v>0</v>
      </c>
    </row>
    <row r="11" spans="1:5" ht="18" customHeight="1">
      <c r="A11" s="13" t="s">
        <v>43</v>
      </c>
      <c r="B11" s="32"/>
      <c r="C11" s="28">
        <f t="shared" si="0"/>
        <v>0</v>
      </c>
      <c r="D11" s="32"/>
      <c r="E11" s="28">
        <f t="shared" si="1"/>
        <v>0</v>
      </c>
    </row>
    <row r="12" spans="1:5" ht="18" customHeight="1">
      <c r="A12" s="13" t="s">
        <v>123</v>
      </c>
      <c r="B12" s="31">
        <f>'基金來源明細表'!B11</f>
        <v>142675</v>
      </c>
      <c r="C12" s="28">
        <f t="shared" si="0"/>
        <v>0.7653619830929969</v>
      </c>
      <c r="D12" s="31">
        <f>'基金來源明細表'!D11</f>
        <v>132875</v>
      </c>
      <c r="E12" s="28">
        <f t="shared" si="1"/>
        <v>0.6231136012416222</v>
      </c>
    </row>
    <row r="13" spans="1:5" ht="18" customHeight="1">
      <c r="A13" s="13" t="s">
        <v>44</v>
      </c>
      <c r="B13" s="31">
        <f>'基金來源明細表'!B12</f>
        <v>1475</v>
      </c>
      <c r="C13" s="28">
        <f t="shared" si="0"/>
        <v>0.007912450850269285</v>
      </c>
      <c r="D13" s="31">
        <f>'基金來源明細表'!D12</f>
        <v>1333</v>
      </c>
      <c r="E13" s="28">
        <f t="shared" si="1"/>
        <v>0.0062510662687118145</v>
      </c>
    </row>
    <row r="14" spans="1:5" ht="18" customHeight="1">
      <c r="A14" s="15" t="s">
        <v>14</v>
      </c>
      <c r="B14" s="31">
        <f>SUM(B15:B16)</f>
        <v>18497356</v>
      </c>
      <c r="C14" s="28">
        <f t="shared" si="0"/>
        <v>99.22672556605674</v>
      </c>
      <c r="D14" s="31">
        <f>SUM(D15:D16)</f>
        <v>21188954</v>
      </c>
      <c r="E14" s="28">
        <f t="shared" si="1"/>
        <v>99.3650079660062</v>
      </c>
    </row>
    <row r="15" spans="1:5" ht="18" customHeight="1">
      <c r="A15" s="13" t="s">
        <v>45</v>
      </c>
      <c r="B15" s="31">
        <f>'基金來源明細表'!B14</f>
        <v>18497356</v>
      </c>
      <c r="C15" s="28">
        <f t="shared" si="0"/>
        <v>99.22672556605674</v>
      </c>
      <c r="D15" s="31">
        <f>'基金來源明細表'!D14</f>
        <v>21178954</v>
      </c>
      <c r="E15" s="28">
        <f t="shared" si="1"/>
        <v>99.31811324531068</v>
      </c>
    </row>
    <row r="16" spans="1:5" ht="18" customHeight="1">
      <c r="A16" s="13" t="s">
        <v>46</v>
      </c>
      <c r="B16" s="31">
        <f>'基金來源明細表'!B15</f>
        <v>0</v>
      </c>
      <c r="C16" s="28">
        <f t="shared" si="0"/>
        <v>0</v>
      </c>
      <c r="D16" s="31">
        <f>'基金來源明細表'!D15</f>
        <v>10000</v>
      </c>
      <c r="E16" s="28">
        <f t="shared" si="1"/>
        <v>0.04689472069551248</v>
      </c>
    </row>
    <row r="17" spans="1:5" ht="18" customHeight="1">
      <c r="A17" s="15" t="s">
        <v>47</v>
      </c>
      <c r="B17" s="31">
        <f>SUM(B18:B19)</f>
        <v>0</v>
      </c>
      <c r="C17" s="28">
        <f t="shared" si="0"/>
        <v>0</v>
      </c>
      <c r="D17" s="31">
        <f>SUM(D18:D19)</f>
        <v>1200</v>
      </c>
      <c r="E17" s="28">
        <f t="shared" si="1"/>
        <v>0.005627366483461498</v>
      </c>
    </row>
    <row r="18" spans="1:5" ht="18" customHeight="1">
      <c r="A18" s="13" t="s">
        <v>48</v>
      </c>
      <c r="B18" s="31"/>
      <c r="C18" s="28">
        <f t="shared" si="0"/>
        <v>0</v>
      </c>
      <c r="D18" s="31"/>
      <c r="E18" s="28">
        <f t="shared" si="1"/>
        <v>0</v>
      </c>
    </row>
    <row r="19" spans="1:5" ht="18" customHeight="1">
      <c r="A19" s="13" t="s">
        <v>49</v>
      </c>
      <c r="B19" s="31">
        <f>'基金來源明細表'!B18</f>
        <v>0</v>
      </c>
      <c r="C19" s="28">
        <f t="shared" si="0"/>
        <v>0</v>
      </c>
      <c r="D19" s="31">
        <f>'基金來源明細表'!D18</f>
        <v>1200</v>
      </c>
      <c r="E19" s="28">
        <f t="shared" si="1"/>
        <v>0.005627366483461498</v>
      </c>
    </row>
    <row r="20" spans="1:5" s="37" customFormat="1" ht="18" customHeight="1">
      <c r="A20" s="10" t="s">
        <v>58</v>
      </c>
      <c r="B20" s="32">
        <f>B21+B27+B31+B34</f>
        <v>18315236</v>
      </c>
      <c r="C20" s="36">
        <f t="shared" si="0"/>
        <v>98.24976587192043</v>
      </c>
      <c r="D20" s="32">
        <f>D21+D27+D31+D34</f>
        <v>20776578</v>
      </c>
      <c r="E20" s="36">
        <f t="shared" si="1"/>
        <v>97.43118223185294</v>
      </c>
    </row>
    <row r="21" spans="1:5" ht="18" customHeight="1">
      <c r="A21" s="15" t="s">
        <v>50</v>
      </c>
      <c r="B21" s="31">
        <f>SUM(B22:B26)</f>
        <v>14027064</v>
      </c>
      <c r="C21" s="28">
        <f t="shared" si="0"/>
        <v>75.24640981259776</v>
      </c>
      <c r="D21" s="31">
        <f>SUM(D22:D26)</f>
        <v>15016311</v>
      </c>
      <c r="E21" s="28">
        <f t="shared" si="1"/>
        <v>70.41857102219518</v>
      </c>
    </row>
    <row r="22" spans="1:5" ht="18" customHeight="1">
      <c r="A22" s="13" t="s">
        <v>51</v>
      </c>
      <c r="B22" s="31">
        <f>'基金用途明細表'!B5</f>
        <v>13954466</v>
      </c>
      <c r="C22" s="28">
        <f t="shared" si="0"/>
        <v>74.85696702830768</v>
      </c>
      <c r="D22" s="31">
        <f>'基金用途明細表'!D5</f>
        <v>14949832</v>
      </c>
      <c r="E22" s="28">
        <f t="shared" si="1"/>
        <v>70.10681960848348</v>
      </c>
    </row>
    <row r="23" spans="1:5" ht="18" customHeight="1">
      <c r="A23" s="13" t="s">
        <v>31</v>
      </c>
      <c r="B23" s="32"/>
      <c r="C23" s="28">
        <f t="shared" si="0"/>
        <v>0</v>
      </c>
      <c r="D23" s="32"/>
      <c r="E23" s="28">
        <f t="shared" si="1"/>
        <v>0</v>
      </c>
    </row>
    <row r="24" spans="1:5" ht="18" customHeight="1">
      <c r="A24" s="13" t="s">
        <v>52</v>
      </c>
      <c r="B24" s="31"/>
      <c r="C24" s="28">
        <f t="shared" si="0"/>
        <v>0</v>
      </c>
      <c r="D24" s="31"/>
      <c r="E24" s="28">
        <f t="shared" si="1"/>
        <v>0</v>
      </c>
    </row>
    <row r="25" spans="1:5" ht="18" customHeight="1">
      <c r="A25" s="13" t="s">
        <v>36</v>
      </c>
      <c r="B25" s="32"/>
      <c r="C25" s="28">
        <f t="shared" si="0"/>
        <v>0</v>
      </c>
      <c r="D25" s="32"/>
      <c r="E25" s="28">
        <f t="shared" si="1"/>
        <v>0</v>
      </c>
    </row>
    <row r="26" spans="1:5" ht="18" customHeight="1">
      <c r="A26" s="13" t="s">
        <v>53</v>
      </c>
      <c r="B26" s="31">
        <f>'基金用途明細表'!B27</f>
        <v>72598</v>
      </c>
      <c r="C26" s="28">
        <f t="shared" si="0"/>
        <v>0.38944278429006757</v>
      </c>
      <c r="D26" s="31">
        <f>'基金用途明細表'!D27</f>
        <v>66479</v>
      </c>
      <c r="E26" s="28">
        <f t="shared" si="1"/>
        <v>0.31175141371169746</v>
      </c>
    </row>
    <row r="27" spans="1:5" ht="18" customHeight="1">
      <c r="A27" s="15" t="s">
        <v>32</v>
      </c>
      <c r="B27" s="31">
        <f>SUM(B28:B30)</f>
        <v>0</v>
      </c>
      <c r="C27" s="28">
        <f t="shared" si="0"/>
        <v>0</v>
      </c>
      <c r="D27" s="31">
        <f>SUM(D28:D30)</f>
        <v>0</v>
      </c>
      <c r="E27" s="28">
        <f t="shared" si="1"/>
        <v>0</v>
      </c>
    </row>
    <row r="28" spans="1:5" ht="18" customHeight="1">
      <c r="A28" s="13" t="s">
        <v>54</v>
      </c>
      <c r="B28" s="31"/>
      <c r="C28" s="28">
        <f t="shared" si="0"/>
        <v>0</v>
      </c>
      <c r="D28" s="31"/>
      <c r="E28" s="28">
        <f t="shared" si="1"/>
        <v>0</v>
      </c>
    </row>
    <row r="29" spans="1:5" ht="18" customHeight="1">
      <c r="A29" s="13" t="s">
        <v>55</v>
      </c>
      <c r="B29" s="31"/>
      <c r="C29" s="28">
        <f t="shared" si="0"/>
        <v>0</v>
      </c>
      <c r="D29" s="31"/>
      <c r="E29" s="28">
        <f t="shared" si="1"/>
        <v>0</v>
      </c>
    </row>
    <row r="30" spans="1:5" ht="18" customHeight="1">
      <c r="A30" s="13" t="s">
        <v>15</v>
      </c>
      <c r="B30" s="32"/>
      <c r="C30" s="28">
        <f t="shared" si="0"/>
        <v>0</v>
      </c>
      <c r="D30" s="32"/>
      <c r="E30" s="28">
        <f t="shared" si="1"/>
        <v>0</v>
      </c>
    </row>
    <row r="31" spans="1:5" ht="18" customHeight="1">
      <c r="A31" s="15" t="s">
        <v>56</v>
      </c>
      <c r="B31" s="31">
        <f>SUM(B32:B33)</f>
        <v>976520</v>
      </c>
      <c r="C31" s="28">
        <f t="shared" si="0"/>
        <v>5.238417969020314</v>
      </c>
      <c r="D31" s="31">
        <f>SUM(D32:D33)</f>
        <v>2495703</v>
      </c>
      <c r="E31" s="28">
        <f t="shared" si="1"/>
        <v>11.70352951239526</v>
      </c>
    </row>
    <row r="32" spans="1:5" ht="18" customHeight="1">
      <c r="A32" s="13" t="s">
        <v>33</v>
      </c>
      <c r="B32" s="31">
        <f>'基金用途明細表'!B55</f>
        <v>976520</v>
      </c>
      <c r="C32" s="28">
        <f t="shared" si="0"/>
        <v>5.238417969020314</v>
      </c>
      <c r="D32" s="31">
        <f>'基金用途明細表'!D55</f>
        <v>2495703</v>
      </c>
      <c r="E32" s="28">
        <f t="shared" si="1"/>
        <v>11.70352951239526</v>
      </c>
    </row>
    <row r="33" spans="1:5" ht="18" customHeight="1">
      <c r="A33" s="13" t="s">
        <v>34</v>
      </c>
      <c r="B33" s="32"/>
      <c r="C33" s="28">
        <f t="shared" si="0"/>
        <v>0</v>
      </c>
      <c r="D33" s="32"/>
      <c r="E33" s="28">
        <f t="shared" si="1"/>
        <v>0</v>
      </c>
    </row>
    <row r="34" spans="1:5" ht="18" customHeight="1">
      <c r="A34" s="15" t="s">
        <v>57</v>
      </c>
      <c r="B34" s="31">
        <f>SUM(B35)</f>
        <v>3311652</v>
      </c>
      <c r="C34" s="28">
        <f t="shared" si="0"/>
        <v>17.76493809030236</v>
      </c>
      <c r="D34" s="31">
        <f>SUM(D35)</f>
        <v>3264564</v>
      </c>
      <c r="E34" s="28">
        <f t="shared" si="1"/>
        <v>15.309081697262503</v>
      </c>
    </row>
    <row r="35" spans="1:5" ht="18" customHeight="1">
      <c r="A35" s="13" t="s">
        <v>35</v>
      </c>
      <c r="B35" s="31">
        <f>'基金用途明細表'!B60</f>
        <v>3311652</v>
      </c>
      <c r="C35" s="28">
        <f t="shared" si="0"/>
        <v>17.76493809030236</v>
      </c>
      <c r="D35" s="31">
        <f>'基金用途明細表'!D60</f>
        <v>3264564</v>
      </c>
      <c r="E35" s="28">
        <f t="shared" si="1"/>
        <v>15.309081697262503</v>
      </c>
    </row>
    <row r="36" spans="1:5" s="37" customFormat="1" ht="18" customHeight="1">
      <c r="A36" s="10" t="s">
        <v>65</v>
      </c>
      <c r="B36" s="32">
        <f>B4-B20</f>
        <v>326270</v>
      </c>
      <c r="C36" s="36">
        <f t="shared" si="0"/>
        <v>1.7502341280795661</v>
      </c>
      <c r="D36" s="32">
        <f>D4-D20</f>
        <v>547784</v>
      </c>
      <c r="E36" s="36">
        <f t="shared" si="1"/>
        <v>2.568817768147061</v>
      </c>
    </row>
    <row r="37" spans="1:5" s="37" customFormat="1" ht="18" customHeight="1">
      <c r="A37" s="10" t="s">
        <v>66</v>
      </c>
      <c r="B37" s="32">
        <f>+D38</f>
        <v>547784</v>
      </c>
      <c r="C37" s="36">
        <f t="shared" si="0"/>
        <v>2.938517950212821</v>
      </c>
      <c r="D37" s="54">
        <v>0</v>
      </c>
      <c r="E37" s="36">
        <f t="shared" si="1"/>
        <v>0</v>
      </c>
    </row>
    <row r="38" spans="1:5" s="37" customFormat="1" ht="18" customHeight="1" thickBot="1">
      <c r="A38" s="17" t="s">
        <v>67</v>
      </c>
      <c r="B38" s="39">
        <f>B36+B37</f>
        <v>874054</v>
      </c>
      <c r="C38" s="38">
        <f t="shared" si="0"/>
        <v>4.688752078292387</v>
      </c>
      <c r="D38" s="39">
        <f>D36+D37</f>
        <v>547784</v>
      </c>
      <c r="E38" s="38">
        <f t="shared" si="1"/>
        <v>2.568817768147061</v>
      </c>
    </row>
    <row r="39" spans="1:5" s="14" customFormat="1" ht="18" customHeight="1">
      <c r="A39" s="95"/>
      <c r="B39" s="95"/>
      <c r="C39" s="95"/>
      <c r="D39" s="95"/>
      <c r="E39" s="95"/>
    </row>
    <row r="40" spans="1:5" s="14" customFormat="1" ht="18" customHeight="1">
      <c r="A40" s="95"/>
      <c r="B40" s="95"/>
      <c r="C40" s="95"/>
      <c r="D40" s="95"/>
      <c r="E40" s="95"/>
    </row>
    <row r="41" spans="1:5" ht="30" customHeight="1">
      <c r="A41" s="8"/>
      <c r="B41" s="8"/>
      <c r="C41" s="8"/>
      <c r="D41" s="6"/>
      <c r="E41" s="7"/>
    </row>
    <row r="42" spans="1:4" ht="19.5" customHeight="1">
      <c r="A42" s="3"/>
      <c r="B42" s="3"/>
      <c r="C42" s="3"/>
      <c r="D42" s="5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</sheetData>
  <mergeCells count="4">
    <mergeCell ref="A1:E1"/>
    <mergeCell ref="A2:D2"/>
    <mergeCell ref="A39:E39"/>
    <mergeCell ref="A40:E40"/>
  </mergeCells>
  <printOptions horizontalCentered="1" verticalCentered="1"/>
  <pageMargins left="0.5511811023622047" right="0.5511811023622047" top="0.7874015748031497" bottom="0.61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pane xSplit="1" ySplit="3" topLeftCell="B1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2" sqref="A12"/>
    </sheetView>
  </sheetViews>
  <sheetFormatPr defaultColWidth="9.00390625" defaultRowHeight="16.5"/>
  <cols>
    <col min="1" max="1" width="59.625" style="1" customWidth="1"/>
    <col min="2" max="3" width="18.625" style="1" customWidth="1"/>
    <col min="4" max="16384" width="8.875" style="1" customWidth="1"/>
  </cols>
  <sheetData>
    <row r="1" spans="1:3" ht="24.75" customHeight="1">
      <c r="A1" s="96" t="s">
        <v>131</v>
      </c>
      <c r="B1" s="92"/>
      <c r="C1" s="93"/>
    </row>
    <row r="2" spans="1:3" ht="30" customHeight="1" thickBot="1">
      <c r="A2" s="94" t="s">
        <v>135</v>
      </c>
      <c r="B2" s="97"/>
      <c r="C2" s="88" t="s">
        <v>134</v>
      </c>
    </row>
    <row r="3" spans="1:3" s="2" customFormat="1" ht="30" customHeight="1">
      <c r="A3" s="24" t="s">
        <v>75</v>
      </c>
      <c r="B3" s="23" t="s">
        <v>133</v>
      </c>
      <c r="C3" s="23" t="s">
        <v>128</v>
      </c>
    </row>
    <row r="4" spans="1:3" ht="30" customHeight="1">
      <c r="A4" s="10" t="s">
        <v>77</v>
      </c>
      <c r="B4" s="16"/>
      <c r="C4" s="16"/>
    </row>
    <row r="5" spans="1:3" ht="30" customHeight="1">
      <c r="A5" s="15" t="s">
        <v>3</v>
      </c>
      <c r="B5" s="16">
        <v>326270</v>
      </c>
      <c r="C5" s="16">
        <v>547784</v>
      </c>
    </row>
    <row r="6" spans="1:3" ht="30" customHeight="1">
      <c r="A6" s="15" t="s">
        <v>4</v>
      </c>
      <c r="B6" s="16">
        <f>SUM(B7:B8)</f>
        <v>-388787</v>
      </c>
      <c r="C6" s="16">
        <f>SUM(C7:C8)</f>
        <v>394042</v>
      </c>
    </row>
    <row r="7" spans="1:3" ht="30" customHeight="1">
      <c r="A7" s="13" t="s">
        <v>5</v>
      </c>
      <c r="B7" s="16">
        <v>0</v>
      </c>
      <c r="C7" s="16">
        <v>83060</v>
      </c>
    </row>
    <row r="8" spans="1:3" ht="30" customHeight="1">
      <c r="A8" s="13" t="s">
        <v>6</v>
      </c>
      <c r="B8" s="16">
        <v>-388787</v>
      </c>
      <c r="C8" s="16">
        <v>310982</v>
      </c>
    </row>
    <row r="9" spans="1:3" ht="30" customHeight="1">
      <c r="A9" s="49" t="s">
        <v>78</v>
      </c>
      <c r="B9" s="33">
        <f>B5+B6</f>
        <v>-62517</v>
      </c>
      <c r="C9" s="33">
        <f>C5+C6</f>
        <v>941826</v>
      </c>
    </row>
    <row r="10" spans="1:3" ht="30" customHeight="1">
      <c r="A10" s="10" t="s">
        <v>79</v>
      </c>
      <c r="B10" s="16"/>
      <c r="C10" s="16"/>
    </row>
    <row r="11" spans="1:3" ht="30" customHeight="1">
      <c r="A11" s="15" t="s">
        <v>80</v>
      </c>
      <c r="B11" s="16"/>
      <c r="C11" s="16"/>
    </row>
    <row r="12" spans="1:3" ht="30" customHeight="1">
      <c r="A12" s="15" t="s">
        <v>136</v>
      </c>
      <c r="B12" s="16"/>
      <c r="C12" s="16"/>
    </row>
    <row r="13" spans="1:3" ht="30" customHeight="1">
      <c r="A13" s="15" t="s">
        <v>81</v>
      </c>
      <c r="B13" s="16"/>
      <c r="C13" s="16"/>
    </row>
    <row r="14" spans="1:3" ht="30" customHeight="1">
      <c r="A14" s="15" t="s">
        <v>82</v>
      </c>
      <c r="B14" s="16">
        <v>-196674</v>
      </c>
      <c r="C14" s="16">
        <v>44430</v>
      </c>
    </row>
    <row r="15" spans="1:3" ht="30" customHeight="1">
      <c r="A15" s="49" t="s">
        <v>83</v>
      </c>
      <c r="B15" s="33">
        <f>SUM(B11:B14)</f>
        <v>-196674</v>
      </c>
      <c r="C15" s="33">
        <f>SUM(C11:C14)</f>
        <v>44430</v>
      </c>
    </row>
    <row r="16" spans="1:3" ht="30" customHeight="1">
      <c r="A16" s="10" t="s">
        <v>84</v>
      </c>
      <c r="B16" s="33">
        <f>B9+B15</f>
        <v>-259191</v>
      </c>
      <c r="C16" s="33">
        <f>C9+C15</f>
        <v>986256</v>
      </c>
    </row>
    <row r="17" spans="1:3" ht="30" customHeight="1">
      <c r="A17" s="10" t="s">
        <v>85</v>
      </c>
      <c r="B17" s="33">
        <f>+C18</f>
        <v>3159457</v>
      </c>
      <c r="C17" s="33">
        <v>2173201</v>
      </c>
    </row>
    <row r="18" spans="1:3" ht="30" customHeight="1">
      <c r="A18" s="10" t="s">
        <v>86</v>
      </c>
      <c r="B18" s="33">
        <f>B16+B17</f>
        <v>2900266</v>
      </c>
      <c r="C18" s="33">
        <f>C16+C17</f>
        <v>3159457</v>
      </c>
    </row>
    <row r="19" spans="1:3" ht="30" customHeight="1" thickBot="1">
      <c r="A19" s="17"/>
      <c r="B19" s="34"/>
      <c r="C19" s="34"/>
    </row>
    <row r="20" spans="1:5" ht="30" customHeight="1">
      <c r="A20" s="95"/>
      <c r="B20" s="95"/>
      <c r="C20" s="95"/>
      <c r="D20" s="95"/>
      <c r="E20" s="95"/>
    </row>
    <row r="21" spans="1:5" ht="30" customHeight="1">
      <c r="A21" s="95"/>
      <c r="B21" s="95"/>
      <c r="C21" s="95"/>
      <c r="D21" s="95"/>
      <c r="E21" s="95"/>
    </row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</sheetData>
  <mergeCells count="4">
    <mergeCell ref="A1:C1"/>
    <mergeCell ref="A20:E20"/>
    <mergeCell ref="A21:E21"/>
    <mergeCell ref="A2:B2"/>
  </mergeCells>
  <printOptions horizontalCentered="1" verticalCentered="1"/>
  <pageMargins left="0.38" right="0.4" top="0.5905511811023623" bottom="0.590551181102362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pane xSplit="1" ySplit="3" topLeftCell="B1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3" sqref="C3"/>
    </sheetView>
  </sheetViews>
  <sheetFormatPr defaultColWidth="9.00390625" defaultRowHeight="16.5"/>
  <cols>
    <col min="1" max="1" width="24.25390625" style="1" customWidth="1"/>
    <col min="2" max="2" width="20.625" style="1" customWidth="1"/>
    <col min="3" max="3" width="12.125" style="1" customWidth="1"/>
    <col min="4" max="4" width="18.25390625" style="1" customWidth="1"/>
    <col min="5" max="5" width="13.25390625" style="1" customWidth="1"/>
    <col min="6" max="16384" width="8.875" style="1" customWidth="1"/>
  </cols>
  <sheetData>
    <row r="1" spans="1:5" ht="24.75" customHeight="1">
      <c r="A1" s="92" t="s">
        <v>130</v>
      </c>
      <c r="B1" s="92"/>
      <c r="C1" s="92"/>
      <c r="D1" s="93"/>
      <c r="E1" s="93"/>
    </row>
    <row r="2" spans="1:5" ht="24.75" customHeight="1" thickBot="1">
      <c r="A2" s="94" t="s">
        <v>19</v>
      </c>
      <c r="B2" s="94"/>
      <c r="C2" s="94"/>
      <c r="D2" s="94"/>
      <c r="E2" s="4" t="s">
        <v>134</v>
      </c>
    </row>
    <row r="3" spans="1:5" s="2" customFormat="1" ht="16.5">
      <c r="A3" s="24" t="s">
        <v>69</v>
      </c>
      <c r="B3" s="23" t="s">
        <v>133</v>
      </c>
      <c r="C3" s="23" t="s">
        <v>87</v>
      </c>
      <c r="D3" s="23" t="s">
        <v>128</v>
      </c>
      <c r="E3" s="23" t="s">
        <v>87</v>
      </c>
    </row>
    <row r="4" spans="1:5" s="2" customFormat="1" ht="24.75" customHeight="1">
      <c r="A4" s="18" t="s">
        <v>16</v>
      </c>
      <c r="B4" s="19"/>
      <c r="C4" s="20"/>
      <c r="D4" s="19"/>
      <c r="E4" s="20"/>
    </row>
    <row r="5" spans="1:5" ht="24.75" customHeight="1">
      <c r="A5" s="10" t="s">
        <v>88</v>
      </c>
      <c r="B5" s="33">
        <f>SUM(B6:B9)</f>
        <v>2900266</v>
      </c>
      <c r="C5" s="40">
        <f>B5/$B$14*100</f>
        <v>100</v>
      </c>
      <c r="D5" s="33">
        <f>SUM(D6:D9)</f>
        <v>3159457</v>
      </c>
      <c r="E5" s="40">
        <f aca="true" t="shared" si="0" ref="E5:E14">D5/$D$14*100</f>
        <v>100</v>
      </c>
    </row>
    <row r="6" spans="1:5" ht="24.75" customHeight="1">
      <c r="A6" s="13" t="s">
        <v>9</v>
      </c>
      <c r="B6" s="16">
        <v>2900266</v>
      </c>
      <c r="C6" s="40">
        <f>B6/$B$14*100</f>
        <v>100</v>
      </c>
      <c r="D6" s="16">
        <v>3159457</v>
      </c>
      <c r="E6" s="40">
        <f t="shared" si="0"/>
        <v>100</v>
      </c>
    </row>
    <row r="7" spans="1:5" ht="24.75" customHeight="1">
      <c r="A7" s="13" t="s">
        <v>7</v>
      </c>
      <c r="B7" s="50"/>
      <c r="C7" s="40">
        <f aca="true" t="shared" si="1" ref="C7:C14">B7/$B$14*100</f>
        <v>0</v>
      </c>
      <c r="D7" s="50"/>
      <c r="E7" s="40">
        <f t="shared" si="0"/>
        <v>0</v>
      </c>
    </row>
    <row r="8" spans="1:5" ht="24.75" customHeight="1">
      <c r="A8" s="13" t="s">
        <v>8</v>
      </c>
      <c r="B8" s="16">
        <v>0</v>
      </c>
      <c r="C8" s="40">
        <f t="shared" si="1"/>
        <v>0</v>
      </c>
      <c r="D8" s="16">
        <v>0</v>
      </c>
      <c r="E8" s="40">
        <f t="shared" si="0"/>
        <v>0</v>
      </c>
    </row>
    <row r="9" spans="1:5" ht="24.75" customHeight="1">
      <c r="A9" s="13" t="s">
        <v>10</v>
      </c>
      <c r="B9" s="16"/>
      <c r="C9" s="40">
        <f t="shared" si="1"/>
        <v>0</v>
      </c>
      <c r="D9" s="16"/>
      <c r="E9" s="40">
        <f t="shared" si="0"/>
        <v>0</v>
      </c>
    </row>
    <row r="10" spans="1:5" ht="24.75" customHeight="1">
      <c r="A10" s="10" t="s">
        <v>11</v>
      </c>
      <c r="B10" s="33">
        <f>B11</f>
        <v>0</v>
      </c>
      <c r="C10" s="40">
        <f t="shared" si="1"/>
        <v>0</v>
      </c>
      <c r="D10" s="33">
        <f>D11</f>
        <v>0</v>
      </c>
      <c r="E10" s="40">
        <f t="shared" si="0"/>
        <v>0</v>
      </c>
    </row>
    <row r="11" spans="1:5" ht="24.75" customHeight="1">
      <c r="A11" s="13" t="s">
        <v>89</v>
      </c>
      <c r="B11" s="16">
        <v>0</v>
      </c>
      <c r="C11" s="40">
        <f t="shared" si="1"/>
        <v>0</v>
      </c>
      <c r="D11" s="16">
        <v>0</v>
      </c>
      <c r="E11" s="40">
        <f t="shared" si="0"/>
        <v>0</v>
      </c>
    </row>
    <row r="12" spans="1:5" ht="24.75" customHeight="1">
      <c r="A12" s="10" t="s">
        <v>90</v>
      </c>
      <c r="B12" s="33"/>
      <c r="C12" s="40">
        <f t="shared" si="1"/>
        <v>0</v>
      </c>
      <c r="D12" s="33"/>
      <c r="E12" s="40">
        <f t="shared" si="0"/>
        <v>0</v>
      </c>
    </row>
    <row r="13" spans="1:5" ht="24.75" customHeight="1">
      <c r="A13" s="13" t="s">
        <v>125</v>
      </c>
      <c r="B13" s="33"/>
      <c r="C13" s="40">
        <f t="shared" si="1"/>
        <v>0</v>
      </c>
      <c r="D13" s="33"/>
      <c r="E13" s="40">
        <f t="shared" si="0"/>
        <v>0</v>
      </c>
    </row>
    <row r="14" spans="1:5" ht="24.75" customHeight="1">
      <c r="A14" s="11" t="s">
        <v>18</v>
      </c>
      <c r="B14" s="33">
        <f>B5+B10+B12+B13</f>
        <v>2900266</v>
      </c>
      <c r="C14" s="40">
        <f t="shared" si="1"/>
        <v>100</v>
      </c>
      <c r="D14" s="33">
        <f>D5+D10+D12+D13</f>
        <v>3159457</v>
      </c>
      <c r="E14" s="40">
        <f t="shared" si="0"/>
        <v>100</v>
      </c>
    </row>
    <row r="15" spans="1:5" ht="24.75" customHeight="1">
      <c r="A15" s="11"/>
      <c r="B15" s="16"/>
      <c r="C15" s="40"/>
      <c r="D15" s="16"/>
      <c r="E15" s="40"/>
    </row>
    <row r="16" spans="1:5" ht="24.75" customHeight="1">
      <c r="A16" s="11" t="s">
        <v>1</v>
      </c>
      <c r="B16" s="33">
        <f>B17+B20</f>
        <v>1414913</v>
      </c>
      <c r="C16" s="40">
        <f>B16/$B$14*100</f>
        <v>48.78562862854648</v>
      </c>
      <c r="D16" s="33">
        <f>D17+D20</f>
        <v>2000374</v>
      </c>
      <c r="E16" s="40">
        <f aca="true" t="shared" si="2" ref="E16:E24">D16/$D$14*100</f>
        <v>63.31385424773941</v>
      </c>
    </row>
    <row r="17" spans="1:5" ht="24.75" customHeight="1">
      <c r="A17" s="10" t="s">
        <v>91</v>
      </c>
      <c r="B17" s="33">
        <f>SUM(B18:B19)</f>
        <v>1360713</v>
      </c>
      <c r="C17" s="40">
        <f aca="true" t="shared" si="3" ref="C17:C24">B17/$B$14*100</f>
        <v>46.91683452483324</v>
      </c>
      <c r="D17" s="33">
        <f>SUM(D18:D19)</f>
        <v>1749500</v>
      </c>
      <c r="E17" s="40">
        <f t="shared" si="2"/>
        <v>55.373439170085234</v>
      </c>
    </row>
    <row r="18" spans="1:5" ht="24.75" customHeight="1">
      <c r="A18" s="13" t="s">
        <v>12</v>
      </c>
      <c r="B18" s="16">
        <v>1360713</v>
      </c>
      <c r="C18" s="40">
        <f t="shared" si="3"/>
        <v>46.91683452483324</v>
      </c>
      <c r="D18" s="16">
        <v>1749500</v>
      </c>
      <c r="E18" s="40">
        <f t="shared" si="2"/>
        <v>55.373439170085234</v>
      </c>
    </row>
    <row r="19" spans="1:5" ht="24.75" customHeight="1">
      <c r="A19" s="13" t="s">
        <v>13</v>
      </c>
      <c r="B19" s="16">
        <v>0</v>
      </c>
      <c r="C19" s="40">
        <f t="shared" si="3"/>
        <v>0</v>
      </c>
      <c r="D19" s="16">
        <v>0</v>
      </c>
      <c r="E19" s="40">
        <f t="shared" si="2"/>
        <v>0</v>
      </c>
    </row>
    <row r="20" spans="1:5" ht="24.75" customHeight="1">
      <c r="A20" s="10" t="s">
        <v>92</v>
      </c>
      <c r="B20" s="33">
        <f>SUM(B21:B21)</f>
        <v>54200</v>
      </c>
      <c r="C20" s="40">
        <f t="shared" si="3"/>
        <v>1.8687941037132456</v>
      </c>
      <c r="D20" s="33">
        <f>SUM(D21:D21)</f>
        <v>250874</v>
      </c>
      <c r="E20" s="40">
        <f t="shared" si="2"/>
        <v>7.940415077654167</v>
      </c>
    </row>
    <row r="21" spans="1:5" ht="24.75" customHeight="1">
      <c r="A21" s="13" t="s">
        <v>124</v>
      </c>
      <c r="B21" s="16">
        <v>54200</v>
      </c>
      <c r="C21" s="40">
        <f t="shared" si="3"/>
        <v>1.8687941037132456</v>
      </c>
      <c r="D21" s="16">
        <v>250874</v>
      </c>
      <c r="E21" s="40">
        <f t="shared" si="2"/>
        <v>7.940415077654167</v>
      </c>
    </row>
    <row r="22" spans="1:5" ht="24.75" customHeight="1">
      <c r="A22" s="11" t="s">
        <v>17</v>
      </c>
      <c r="B22" s="33">
        <f>SUM(B23:B23)</f>
        <v>1485353</v>
      </c>
      <c r="C22" s="40">
        <f t="shared" si="3"/>
        <v>51.21437137145352</v>
      </c>
      <c r="D22" s="33">
        <f>SUM(D23:D23)</f>
        <v>1159083</v>
      </c>
      <c r="E22" s="40">
        <f t="shared" si="2"/>
        <v>36.68614575226059</v>
      </c>
    </row>
    <row r="23" spans="1:5" ht="24.75" customHeight="1">
      <c r="A23" s="13" t="s">
        <v>93</v>
      </c>
      <c r="B23" s="16">
        <v>1485353</v>
      </c>
      <c r="C23" s="40">
        <f t="shared" si="3"/>
        <v>51.21437137145352</v>
      </c>
      <c r="D23" s="16">
        <v>1159083</v>
      </c>
      <c r="E23" s="40">
        <f t="shared" si="2"/>
        <v>36.68614575226059</v>
      </c>
    </row>
    <row r="24" spans="1:5" ht="24.75" customHeight="1" thickBot="1">
      <c r="A24" s="12" t="s">
        <v>18</v>
      </c>
      <c r="B24" s="34">
        <f>B16+B22</f>
        <v>2900266</v>
      </c>
      <c r="C24" s="40">
        <f t="shared" si="3"/>
        <v>100</v>
      </c>
      <c r="D24" s="34">
        <f>D16+D22</f>
        <v>3159457</v>
      </c>
      <c r="E24" s="41">
        <f t="shared" si="2"/>
        <v>100</v>
      </c>
    </row>
    <row r="25" spans="1:5" ht="24.75" customHeight="1">
      <c r="A25" s="98" t="s">
        <v>20</v>
      </c>
      <c r="B25" s="98"/>
      <c r="C25" s="98"/>
      <c r="D25" s="98"/>
      <c r="E25" s="98"/>
    </row>
    <row r="26" spans="1:5" ht="24.75" customHeight="1">
      <c r="A26" s="95" t="s">
        <v>21</v>
      </c>
      <c r="B26" s="95"/>
      <c r="C26" s="95"/>
      <c r="D26" s="95"/>
      <c r="E26" s="95"/>
    </row>
    <row r="27" spans="1:5" ht="24.75" customHeight="1">
      <c r="A27" s="95"/>
      <c r="B27" s="95"/>
      <c r="C27" s="95"/>
      <c r="D27" s="95"/>
      <c r="E27" s="95"/>
    </row>
    <row r="28" spans="1:5" ht="24.75" customHeight="1">
      <c r="A28" s="95"/>
      <c r="B28" s="95"/>
      <c r="C28" s="95"/>
      <c r="D28" s="95"/>
      <c r="E28" s="95"/>
    </row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</sheetData>
  <mergeCells count="6">
    <mergeCell ref="A27:E27"/>
    <mergeCell ref="A28:E28"/>
    <mergeCell ref="A1:E1"/>
    <mergeCell ref="A2:D2"/>
    <mergeCell ref="A25:E25"/>
    <mergeCell ref="A26:E26"/>
  </mergeCells>
  <printOptions horizontalCentered="1" verticalCentered="1"/>
  <pageMargins left="0.7480314960629921" right="0.56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pane xSplit="1" ySplit="3" topLeftCell="B1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" sqref="E2"/>
    </sheetView>
  </sheetViews>
  <sheetFormatPr defaultColWidth="9.00390625" defaultRowHeight="16.5"/>
  <cols>
    <col min="1" max="1" width="27.625" style="1" customWidth="1"/>
    <col min="2" max="2" width="20.625" style="1" customWidth="1"/>
    <col min="3" max="3" width="9.375" style="1" customWidth="1"/>
    <col min="4" max="4" width="20.625" style="1" customWidth="1"/>
    <col min="5" max="5" width="9.25390625" style="1" customWidth="1"/>
    <col min="6" max="16384" width="8.875" style="1" customWidth="1"/>
  </cols>
  <sheetData>
    <row r="1" spans="1:5" ht="24.75" customHeight="1">
      <c r="A1" s="92" t="s">
        <v>130</v>
      </c>
      <c r="B1" s="92"/>
      <c r="C1" s="92"/>
      <c r="D1" s="93"/>
      <c r="E1" s="93"/>
    </row>
    <row r="2" spans="1:5" ht="30" customHeight="1" thickBot="1">
      <c r="A2" s="42" t="s">
        <v>73</v>
      </c>
      <c r="B2" s="42"/>
      <c r="C2" s="42"/>
      <c r="D2" s="42"/>
      <c r="E2" s="4" t="s">
        <v>74</v>
      </c>
    </row>
    <row r="3" spans="1:5" s="2" customFormat="1" ht="33">
      <c r="A3" s="24" t="s">
        <v>75</v>
      </c>
      <c r="B3" s="23" t="s">
        <v>133</v>
      </c>
      <c r="C3" s="22" t="s">
        <v>76</v>
      </c>
      <c r="D3" s="23" t="s">
        <v>128</v>
      </c>
      <c r="E3" s="21" t="s">
        <v>76</v>
      </c>
    </row>
    <row r="4" spans="1:5" ht="30" customHeight="1">
      <c r="A4" s="10" t="s">
        <v>37</v>
      </c>
      <c r="B4" s="33">
        <f>SUM(B5:B7)</f>
        <v>0</v>
      </c>
      <c r="C4" s="43">
        <f>SUM(C5:C7)</f>
        <v>0</v>
      </c>
      <c r="D4" s="33">
        <f>SUM(D5:D7)</f>
        <v>0</v>
      </c>
      <c r="E4" s="44">
        <f>SUM(E5:E7)</f>
        <v>0</v>
      </c>
    </row>
    <row r="5" spans="1:5" ht="30" customHeight="1">
      <c r="A5" s="15" t="s">
        <v>38</v>
      </c>
      <c r="B5" s="16">
        <v>0</v>
      </c>
      <c r="C5" s="45">
        <f>B5/$B$19*100</f>
        <v>0</v>
      </c>
      <c r="D5" s="16">
        <v>0</v>
      </c>
      <c r="E5" s="46">
        <f>D5/$D$19*100</f>
        <v>0</v>
      </c>
    </row>
    <row r="6" spans="1:5" ht="30" customHeight="1">
      <c r="A6" s="15" t="s">
        <v>39</v>
      </c>
      <c r="B6" s="16"/>
      <c r="C6" s="45">
        <f>B6/$B$19*100</f>
        <v>0</v>
      </c>
      <c r="D6" s="16"/>
      <c r="E6" s="46">
        <f>D6/$D$19*100</f>
        <v>0</v>
      </c>
    </row>
    <row r="7" spans="1:5" ht="30" customHeight="1">
      <c r="A7" s="15" t="s">
        <v>40</v>
      </c>
      <c r="B7" s="16"/>
      <c r="C7" s="45">
        <f>B7/$B$19*100</f>
        <v>0</v>
      </c>
      <c r="D7" s="16"/>
      <c r="E7" s="46">
        <f>D7/$D$19*100</f>
        <v>0</v>
      </c>
    </row>
    <row r="8" spans="1:5" ht="30" customHeight="1">
      <c r="A8" s="10" t="s">
        <v>41</v>
      </c>
      <c r="B8" s="33">
        <f>SUM(B9:B12)</f>
        <v>144150</v>
      </c>
      <c r="C8" s="43">
        <f>SUM(C9:C12)</f>
        <v>0.7732744339432661</v>
      </c>
      <c r="D8" s="33">
        <f>SUM(D9:D12)</f>
        <v>134208</v>
      </c>
      <c r="E8" s="44">
        <f>SUM(E9:E12)</f>
        <v>0.629364667510334</v>
      </c>
    </row>
    <row r="9" spans="1:5" ht="30" customHeight="1">
      <c r="A9" s="15" t="s">
        <v>42</v>
      </c>
      <c r="B9" s="16"/>
      <c r="C9" s="45">
        <f>B9/$B$19*100</f>
        <v>0</v>
      </c>
      <c r="D9" s="16"/>
      <c r="E9" s="46">
        <f>D9/$D$19*100</f>
        <v>0</v>
      </c>
    </row>
    <row r="10" spans="1:5" ht="30" customHeight="1">
      <c r="A10" s="15" t="s">
        <v>43</v>
      </c>
      <c r="B10" s="16"/>
      <c r="C10" s="45">
        <f>B10/$B$19*100</f>
        <v>0</v>
      </c>
      <c r="D10" s="16"/>
      <c r="E10" s="46">
        <f>D10/$D$19*100</f>
        <v>0</v>
      </c>
    </row>
    <row r="11" spans="1:5" ht="30" customHeight="1">
      <c r="A11" s="15" t="s">
        <v>123</v>
      </c>
      <c r="B11" s="16">
        <v>142675</v>
      </c>
      <c r="C11" s="45">
        <f>B11/$B$19*100</f>
        <v>0.7653619830929969</v>
      </c>
      <c r="D11" s="16">
        <v>132875</v>
      </c>
      <c r="E11" s="46">
        <f>D11/$D$19*100</f>
        <v>0.6231136012416222</v>
      </c>
    </row>
    <row r="12" spans="1:5" ht="30" customHeight="1">
      <c r="A12" s="15" t="s">
        <v>44</v>
      </c>
      <c r="B12" s="16">
        <v>1475</v>
      </c>
      <c r="C12" s="45">
        <f>B12/$B$19*100</f>
        <v>0.007912450850269285</v>
      </c>
      <c r="D12" s="16">
        <v>1333</v>
      </c>
      <c r="E12" s="46">
        <f>D12/$D$19*100</f>
        <v>0.0062510662687118145</v>
      </c>
    </row>
    <row r="13" spans="1:5" ht="30" customHeight="1">
      <c r="A13" s="10" t="s">
        <v>14</v>
      </c>
      <c r="B13" s="33">
        <f>SUM(B14:B15)</f>
        <v>18497356</v>
      </c>
      <c r="C13" s="43">
        <f>SUM(C14:C15)</f>
        <v>99.22672556605674</v>
      </c>
      <c r="D13" s="33">
        <f>SUM(D14:D15)</f>
        <v>21188954</v>
      </c>
      <c r="E13" s="44">
        <f>SUM(E14:E15)</f>
        <v>99.3650079660062</v>
      </c>
    </row>
    <row r="14" spans="1:5" ht="30" customHeight="1">
      <c r="A14" s="15" t="s">
        <v>45</v>
      </c>
      <c r="B14" s="16">
        <v>18497356</v>
      </c>
      <c r="C14" s="45">
        <f>B14/$B$19*100</f>
        <v>99.22672556605674</v>
      </c>
      <c r="D14" s="16">
        <v>21178954</v>
      </c>
      <c r="E14" s="46">
        <f>D14/$D$19*100</f>
        <v>99.31811324531068</v>
      </c>
    </row>
    <row r="15" spans="1:5" ht="30" customHeight="1">
      <c r="A15" s="15" t="s">
        <v>46</v>
      </c>
      <c r="B15" s="16">
        <v>0</v>
      </c>
      <c r="C15" s="45">
        <f>B15/$B$19*100</f>
        <v>0</v>
      </c>
      <c r="D15" s="16">
        <v>10000</v>
      </c>
      <c r="E15" s="46">
        <f>D15/$D$19*100</f>
        <v>0.04689472069551248</v>
      </c>
    </row>
    <row r="16" spans="1:5" ht="30" customHeight="1">
      <c r="A16" s="10" t="s">
        <v>47</v>
      </c>
      <c r="B16" s="33">
        <f>SUM(B17:B18)</f>
        <v>0</v>
      </c>
      <c r="C16" s="43">
        <f>SUM(C17:C18)</f>
        <v>0</v>
      </c>
      <c r="D16" s="33">
        <f>SUM(D17:D18)</f>
        <v>1200</v>
      </c>
      <c r="E16" s="44">
        <f>SUM(E17:E18)</f>
        <v>0.005627366483461498</v>
      </c>
    </row>
    <row r="17" spans="1:5" ht="30" customHeight="1">
      <c r="A17" s="15" t="s">
        <v>48</v>
      </c>
      <c r="B17" s="16"/>
      <c r="C17" s="45">
        <f>B17/$B$19*100</f>
        <v>0</v>
      </c>
      <c r="D17" s="16"/>
      <c r="E17" s="46">
        <f>D17/$D$19*100</f>
        <v>0</v>
      </c>
    </row>
    <row r="18" spans="1:5" ht="30" customHeight="1">
      <c r="A18" s="15" t="s">
        <v>49</v>
      </c>
      <c r="B18" s="16">
        <v>0</v>
      </c>
      <c r="C18" s="45">
        <f>B18/$B$19*100</f>
        <v>0</v>
      </c>
      <c r="D18" s="16">
        <v>1200</v>
      </c>
      <c r="E18" s="46">
        <f>D18/$D$19*100</f>
        <v>0.005627366483461498</v>
      </c>
    </row>
    <row r="19" spans="1:5" ht="30" customHeight="1" thickBot="1">
      <c r="A19" s="17" t="s">
        <v>63</v>
      </c>
      <c r="B19" s="34">
        <f>B4+B8+B13+B16</f>
        <v>18641506</v>
      </c>
      <c r="C19" s="47">
        <f>C4+C8+C13+C16</f>
        <v>100.00000000000001</v>
      </c>
      <c r="D19" s="34">
        <f>D4+D8+D13+D16</f>
        <v>21324362</v>
      </c>
      <c r="E19" s="48">
        <f>E4+E8+E13+E16</f>
        <v>100</v>
      </c>
    </row>
    <row r="20" spans="1:5" s="14" customFormat="1" ht="30" customHeight="1">
      <c r="A20" s="95"/>
      <c r="B20" s="95"/>
      <c r="C20" s="95"/>
      <c r="D20" s="95"/>
      <c r="E20" s="95"/>
    </row>
    <row r="21" spans="1:5" s="14" customFormat="1" ht="30" customHeight="1">
      <c r="A21" s="95"/>
      <c r="B21" s="95"/>
      <c r="C21" s="95"/>
      <c r="D21" s="95"/>
      <c r="E21" s="95"/>
    </row>
    <row r="22" spans="1:5" ht="30" customHeight="1">
      <c r="A22" s="8"/>
      <c r="B22" s="8"/>
      <c r="C22" s="8"/>
      <c r="D22" s="6"/>
      <c r="E22" s="7"/>
    </row>
    <row r="23" spans="1:4" ht="19.5" customHeight="1">
      <c r="A23" s="3"/>
      <c r="B23" s="3"/>
      <c r="C23" s="3"/>
      <c r="D23" s="5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</sheetData>
  <mergeCells count="3">
    <mergeCell ref="A1:E1"/>
    <mergeCell ref="A20:E20"/>
    <mergeCell ref="A21:E21"/>
  </mergeCells>
  <printOptions horizontalCentered="1" verticalCentered="1"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2"/>
  <sheetViews>
    <sheetView tabSelected="1" workbookViewId="0" topLeftCell="A1">
      <pane xSplit="1" ySplit="3" topLeftCell="B6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65" sqref="A65"/>
    </sheetView>
  </sheetViews>
  <sheetFormatPr defaultColWidth="9.00390625" defaultRowHeight="16.5"/>
  <cols>
    <col min="1" max="1" width="30.50390625" style="1" customWidth="1"/>
    <col min="2" max="2" width="20.625" style="1" customWidth="1"/>
    <col min="3" max="3" width="14.75390625" style="1" customWidth="1"/>
    <col min="4" max="4" width="17.375" style="1" customWidth="1"/>
    <col min="5" max="5" width="13.50390625" style="1" customWidth="1"/>
    <col min="6" max="16384" width="8.875" style="1" customWidth="1"/>
  </cols>
  <sheetData>
    <row r="1" spans="1:5" ht="24.75" customHeight="1">
      <c r="A1" s="92" t="s">
        <v>129</v>
      </c>
      <c r="B1" s="92"/>
      <c r="C1" s="92"/>
      <c r="D1" s="93"/>
      <c r="E1" s="93"/>
    </row>
    <row r="2" spans="1:5" ht="24.75" customHeight="1" thickBot="1">
      <c r="A2" s="94" t="s">
        <v>25</v>
      </c>
      <c r="B2" s="94"/>
      <c r="C2" s="94"/>
      <c r="D2" s="94"/>
      <c r="E2" s="4" t="s">
        <v>74</v>
      </c>
    </row>
    <row r="3" spans="1:5" s="2" customFormat="1" ht="16.5">
      <c r="A3" s="24" t="s">
        <v>23</v>
      </c>
      <c r="B3" s="23" t="s">
        <v>133</v>
      </c>
      <c r="C3" s="23" t="s">
        <v>27</v>
      </c>
      <c r="D3" s="23" t="s">
        <v>128</v>
      </c>
      <c r="E3" s="23" t="s">
        <v>27</v>
      </c>
    </row>
    <row r="4" spans="1:5" s="37" customFormat="1" ht="18" customHeight="1">
      <c r="A4" s="27" t="s">
        <v>50</v>
      </c>
      <c r="B4" s="33">
        <f>B5+B13+B19+B25+B27</f>
        <v>14027064</v>
      </c>
      <c r="C4" s="36">
        <f>B4/$B$68*100</f>
        <v>76.58685915922678</v>
      </c>
      <c r="D4" s="33">
        <f>D5+D13+D19+D25+D27</f>
        <v>15016311</v>
      </c>
      <c r="E4" s="36">
        <f>D4/$D$68*100</f>
        <v>72.27518891705843</v>
      </c>
    </row>
    <row r="5" spans="1:5" ht="18" customHeight="1">
      <c r="A5" s="29" t="s">
        <v>24</v>
      </c>
      <c r="B5" s="16">
        <f>SUM(B6:B12)</f>
        <v>13954466</v>
      </c>
      <c r="C5" s="28">
        <f>B5/$B$68*100</f>
        <v>76.1904787904453</v>
      </c>
      <c r="D5" s="16">
        <f>SUM(D6:D12)</f>
        <v>14949832</v>
      </c>
      <c r="E5" s="28">
        <f>D5/$D$68*100</f>
        <v>71.9552180344617</v>
      </c>
    </row>
    <row r="6" spans="1:5" ht="18" customHeight="1">
      <c r="A6" s="30" t="s">
        <v>28</v>
      </c>
      <c r="B6" s="16">
        <v>13341332</v>
      </c>
      <c r="C6" s="28">
        <f>B6/$B$68*100</f>
        <v>72.84280693953384</v>
      </c>
      <c r="D6" s="16">
        <v>14401761</v>
      </c>
      <c r="E6" s="28">
        <f>D6/$D$68*100</f>
        <v>69.31729084548957</v>
      </c>
    </row>
    <row r="7" spans="1:5" ht="18" customHeight="1">
      <c r="A7" s="30" t="s">
        <v>29</v>
      </c>
      <c r="B7" s="16">
        <v>470794</v>
      </c>
      <c r="C7" s="28">
        <f aca="true" t="shared" si="0" ref="C7:C12">B7/$B$68*100</f>
        <v>2.57050468800948</v>
      </c>
      <c r="D7" s="16">
        <v>430702</v>
      </c>
      <c r="E7" s="28">
        <f aca="true" t="shared" si="1" ref="E7:E12">D7/$D$68*100</f>
        <v>2.073017029079572</v>
      </c>
    </row>
    <row r="8" spans="1:5" ht="18" customHeight="1">
      <c r="A8" s="30" t="s">
        <v>59</v>
      </c>
      <c r="B8" s="16">
        <v>136560</v>
      </c>
      <c r="C8" s="28">
        <f t="shared" si="0"/>
        <v>0.7456087379927837</v>
      </c>
      <c r="D8" s="16">
        <v>113680</v>
      </c>
      <c r="E8" s="28">
        <f t="shared" si="1"/>
        <v>0.5471545891724806</v>
      </c>
    </row>
    <row r="9" spans="1:5" ht="18" customHeight="1">
      <c r="A9" s="30" t="s">
        <v>60</v>
      </c>
      <c r="B9" s="16">
        <v>0</v>
      </c>
      <c r="C9" s="28">
        <f t="shared" si="0"/>
        <v>0</v>
      </c>
      <c r="D9" s="16">
        <v>0</v>
      </c>
      <c r="E9" s="28">
        <f t="shared" si="1"/>
        <v>0</v>
      </c>
    </row>
    <row r="10" spans="1:5" ht="18" customHeight="1">
      <c r="A10" s="30" t="s">
        <v>138</v>
      </c>
      <c r="B10" s="16"/>
      <c r="C10" s="28">
        <f t="shared" si="0"/>
        <v>0</v>
      </c>
      <c r="D10" s="16"/>
      <c r="E10" s="28">
        <f t="shared" si="1"/>
        <v>0</v>
      </c>
    </row>
    <row r="11" spans="1:5" ht="36.75" customHeight="1">
      <c r="A11" s="30" t="s">
        <v>61</v>
      </c>
      <c r="B11" s="16">
        <v>5780</v>
      </c>
      <c r="C11" s="28">
        <f t="shared" si="0"/>
        <v>0.031558424909184896</v>
      </c>
      <c r="D11" s="16">
        <v>3689</v>
      </c>
      <c r="E11" s="28">
        <f t="shared" si="1"/>
        <v>0.01775557072006757</v>
      </c>
    </row>
    <row r="12" spans="1:5" ht="18" customHeight="1">
      <c r="A12" s="30" t="s">
        <v>30</v>
      </c>
      <c r="B12" s="16"/>
      <c r="C12" s="28">
        <f t="shared" si="0"/>
        <v>0</v>
      </c>
      <c r="D12" s="16"/>
      <c r="E12" s="28">
        <f t="shared" si="1"/>
        <v>0</v>
      </c>
    </row>
    <row r="13" spans="1:5" ht="18" customHeight="1">
      <c r="A13" s="29" t="s">
        <v>31</v>
      </c>
      <c r="B13" s="16">
        <f>SUM(B14:B18)</f>
        <v>0</v>
      </c>
      <c r="C13" s="28">
        <f aca="true" t="shared" si="2" ref="C13:C26">B13/$B$68*100</f>
        <v>0</v>
      </c>
      <c r="D13" s="16">
        <f>SUM(D14:D18)</f>
        <v>0</v>
      </c>
      <c r="E13" s="28">
        <f aca="true" t="shared" si="3" ref="E13:E26">D13/$D$68*100</f>
        <v>0</v>
      </c>
    </row>
    <row r="14" spans="1:5" ht="18" customHeight="1">
      <c r="A14" s="30" t="s">
        <v>28</v>
      </c>
      <c r="B14" s="16"/>
      <c r="C14" s="28">
        <f t="shared" si="2"/>
        <v>0</v>
      </c>
      <c r="D14" s="16"/>
      <c r="E14" s="28">
        <f t="shared" si="3"/>
        <v>0</v>
      </c>
    </row>
    <row r="15" spans="1:5" ht="18" customHeight="1">
      <c r="A15" s="30" t="s">
        <v>29</v>
      </c>
      <c r="B15" s="16"/>
      <c r="C15" s="28">
        <f t="shared" si="2"/>
        <v>0</v>
      </c>
      <c r="D15" s="16"/>
      <c r="E15" s="28">
        <f t="shared" si="3"/>
        <v>0</v>
      </c>
    </row>
    <row r="16" spans="1:5" ht="18" customHeight="1">
      <c r="A16" s="30" t="s">
        <v>59</v>
      </c>
      <c r="B16" s="16"/>
      <c r="C16" s="28">
        <f t="shared" si="2"/>
        <v>0</v>
      </c>
      <c r="D16" s="16"/>
      <c r="E16" s="28">
        <f t="shared" si="3"/>
        <v>0</v>
      </c>
    </row>
    <row r="17" spans="1:5" ht="18" customHeight="1">
      <c r="A17" s="30" t="s">
        <v>138</v>
      </c>
      <c r="B17" s="16"/>
      <c r="C17" s="28">
        <f t="shared" si="2"/>
        <v>0</v>
      </c>
      <c r="D17" s="16"/>
      <c r="E17" s="28">
        <f t="shared" si="3"/>
        <v>0</v>
      </c>
    </row>
    <row r="18" spans="1:5" ht="18" customHeight="1">
      <c r="A18" s="30" t="s">
        <v>30</v>
      </c>
      <c r="B18" s="16"/>
      <c r="C18" s="28">
        <f t="shared" si="2"/>
        <v>0</v>
      </c>
      <c r="D18" s="16"/>
      <c r="E18" s="28">
        <f t="shared" si="3"/>
        <v>0</v>
      </c>
    </row>
    <row r="19" spans="1:5" ht="18" customHeight="1">
      <c r="A19" s="29" t="s">
        <v>52</v>
      </c>
      <c r="B19" s="16">
        <f>SUM(B20:B24)</f>
        <v>0</v>
      </c>
      <c r="C19" s="28">
        <f t="shared" si="2"/>
        <v>0</v>
      </c>
      <c r="D19" s="16">
        <f>SUM(D20:D24)</f>
        <v>0</v>
      </c>
      <c r="E19" s="28">
        <f t="shared" si="3"/>
        <v>0</v>
      </c>
    </row>
    <row r="20" spans="1:5" ht="18" customHeight="1">
      <c r="A20" s="30" t="s">
        <v>28</v>
      </c>
      <c r="B20" s="16"/>
      <c r="C20" s="28">
        <f t="shared" si="2"/>
        <v>0</v>
      </c>
      <c r="D20" s="16"/>
      <c r="E20" s="28">
        <f t="shared" si="3"/>
        <v>0</v>
      </c>
    </row>
    <row r="21" spans="1:5" ht="18" customHeight="1">
      <c r="A21" s="30" t="s">
        <v>29</v>
      </c>
      <c r="B21" s="16"/>
      <c r="C21" s="28">
        <f t="shared" si="2"/>
        <v>0</v>
      </c>
      <c r="D21" s="16"/>
      <c r="E21" s="28">
        <f t="shared" si="3"/>
        <v>0</v>
      </c>
    </row>
    <row r="22" spans="1:5" ht="18" customHeight="1">
      <c r="A22" s="30" t="s">
        <v>59</v>
      </c>
      <c r="B22" s="16"/>
      <c r="C22" s="28">
        <f t="shared" si="2"/>
        <v>0</v>
      </c>
      <c r="D22" s="16"/>
      <c r="E22" s="28">
        <f t="shared" si="3"/>
        <v>0</v>
      </c>
    </row>
    <row r="23" spans="1:5" ht="35.25" customHeight="1">
      <c r="A23" s="30" t="s">
        <v>61</v>
      </c>
      <c r="B23" s="16"/>
      <c r="C23" s="28">
        <f t="shared" si="2"/>
        <v>0</v>
      </c>
      <c r="D23" s="16"/>
      <c r="E23" s="28">
        <f t="shared" si="3"/>
        <v>0</v>
      </c>
    </row>
    <row r="24" spans="1:5" ht="18" customHeight="1">
      <c r="A24" s="30" t="s">
        <v>30</v>
      </c>
      <c r="B24" s="16"/>
      <c r="C24" s="28">
        <f t="shared" si="2"/>
        <v>0</v>
      </c>
      <c r="D24" s="16"/>
      <c r="E24" s="28">
        <f t="shared" si="3"/>
        <v>0</v>
      </c>
    </row>
    <row r="25" spans="1:5" ht="18" customHeight="1">
      <c r="A25" s="29" t="s">
        <v>36</v>
      </c>
      <c r="B25" s="16">
        <f>SUM(B26)</f>
        <v>0</v>
      </c>
      <c r="C25" s="28">
        <f t="shared" si="2"/>
        <v>0</v>
      </c>
      <c r="D25" s="16">
        <f>SUM(D26)</f>
        <v>0</v>
      </c>
      <c r="E25" s="28">
        <f t="shared" si="3"/>
        <v>0</v>
      </c>
    </row>
    <row r="26" spans="1:5" ht="36" customHeight="1">
      <c r="A26" s="30" t="s">
        <v>61</v>
      </c>
      <c r="B26" s="16"/>
      <c r="C26" s="28">
        <f t="shared" si="2"/>
        <v>0</v>
      </c>
      <c r="D26" s="16"/>
      <c r="E26" s="28">
        <f t="shared" si="3"/>
        <v>0</v>
      </c>
    </row>
    <row r="27" spans="1:5" ht="18" customHeight="1">
      <c r="A27" s="29" t="s">
        <v>53</v>
      </c>
      <c r="B27" s="16">
        <f>SUM(B28:B33)</f>
        <v>72598</v>
      </c>
      <c r="C27" s="28">
        <f aca="true" t="shared" si="4" ref="C27:C33">B27/$B$68*100</f>
        <v>0.39638036878148886</v>
      </c>
      <c r="D27" s="16">
        <f>SUM(D28:D33)</f>
        <v>66479</v>
      </c>
      <c r="E27" s="28">
        <f aca="true" t="shared" si="5" ref="E27:E33">D27/$D$68*100</f>
        <v>0.31997088259673945</v>
      </c>
    </row>
    <row r="28" spans="1:5" ht="18" customHeight="1">
      <c r="A28" s="30" t="s">
        <v>28</v>
      </c>
      <c r="B28" s="16">
        <v>0</v>
      </c>
      <c r="C28" s="28">
        <f t="shared" si="4"/>
        <v>0</v>
      </c>
      <c r="D28" s="16">
        <v>0</v>
      </c>
      <c r="E28" s="28">
        <f t="shared" si="5"/>
        <v>0</v>
      </c>
    </row>
    <row r="29" spans="1:5" ht="18" customHeight="1">
      <c r="A29" s="30" t="s">
        <v>29</v>
      </c>
      <c r="B29" s="16">
        <v>29531</v>
      </c>
      <c r="C29" s="28">
        <f t="shared" si="4"/>
        <v>0.16123734359742892</v>
      </c>
      <c r="D29" s="16"/>
      <c r="E29" s="28">
        <f t="shared" si="5"/>
        <v>0</v>
      </c>
    </row>
    <row r="30" spans="1:5" ht="18" customHeight="1">
      <c r="A30" s="30" t="s">
        <v>59</v>
      </c>
      <c r="B30" s="16">
        <v>43067</v>
      </c>
      <c r="C30" s="28">
        <f t="shared" si="4"/>
        <v>0.23514302518405986</v>
      </c>
      <c r="D30" s="16">
        <v>66479</v>
      </c>
      <c r="E30" s="28">
        <f t="shared" si="5"/>
        <v>0.31997088259673945</v>
      </c>
    </row>
    <row r="31" spans="1:5" ht="18" customHeight="1">
      <c r="A31" s="30" t="s">
        <v>60</v>
      </c>
      <c r="B31" s="16"/>
      <c r="C31" s="28">
        <f t="shared" si="4"/>
        <v>0</v>
      </c>
      <c r="D31" s="16"/>
      <c r="E31" s="28">
        <f t="shared" si="5"/>
        <v>0</v>
      </c>
    </row>
    <row r="32" spans="1:5" ht="36" customHeight="1">
      <c r="A32" s="30" t="s">
        <v>61</v>
      </c>
      <c r="B32" s="16"/>
      <c r="C32" s="28">
        <f t="shared" si="4"/>
        <v>0</v>
      </c>
      <c r="D32" s="16"/>
      <c r="E32" s="28">
        <f t="shared" si="5"/>
        <v>0</v>
      </c>
    </row>
    <row r="33" spans="1:5" ht="18" customHeight="1">
      <c r="A33" s="30" t="s">
        <v>30</v>
      </c>
      <c r="B33" s="16">
        <v>0</v>
      </c>
      <c r="C33" s="28">
        <f t="shared" si="4"/>
        <v>0</v>
      </c>
      <c r="D33" s="16">
        <v>0</v>
      </c>
      <c r="E33" s="28">
        <f t="shared" si="5"/>
        <v>0</v>
      </c>
    </row>
    <row r="34" spans="1:5" s="37" customFormat="1" ht="18" customHeight="1">
      <c r="A34" s="27" t="s">
        <v>32</v>
      </c>
      <c r="B34" s="33">
        <f>B35+B42+B46</f>
        <v>0</v>
      </c>
      <c r="C34" s="36">
        <f aca="true" t="shared" si="6" ref="C34:C41">B34/$B$68*100</f>
        <v>0</v>
      </c>
      <c r="D34" s="33">
        <f>D35+D42+D46</f>
        <v>0</v>
      </c>
      <c r="E34" s="36">
        <f aca="true" t="shared" si="7" ref="E34:E41">D34/$D$68*100</f>
        <v>0</v>
      </c>
    </row>
    <row r="35" spans="1:5" ht="18" customHeight="1">
      <c r="A35" s="29" t="s">
        <v>54</v>
      </c>
      <c r="B35" s="16">
        <f>SUM(B36:B41)</f>
        <v>0</v>
      </c>
      <c r="C35" s="28">
        <f t="shared" si="6"/>
        <v>0</v>
      </c>
      <c r="D35" s="16">
        <f>SUM(D36:D41)</f>
        <v>0</v>
      </c>
      <c r="E35" s="28">
        <f t="shared" si="7"/>
        <v>0</v>
      </c>
    </row>
    <row r="36" spans="1:5" ht="18" customHeight="1">
      <c r="A36" s="30" t="s">
        <v>28</v>
      </c>
      <c r="B36" s="16"/>
      <c r="C36" s="28">
        <f t="shared" si="6"/>
        <v>0</v>
      </c>
      <c r="D36" s="16"/>
      <c r="E36" s="28">
        <f t="shared" si="7"/>
        <v>0</v>
      </c>
    </row>
    <row r="37" spans="1:5" ht="18" customHeight="1">
      <c r="A37" s="30" t="s">
        <v>29</v>
      </c>
      <c r="B37" s="16"/>
      <c r="C37" s="28">
        <f t="shared" si="6"/>
        <v>0</v>
      </c>
      <c r="D37" s="16"/>
      <c r="E37" s="28">
        <f t="shared" si="7"/>
        <v>0</v>
      </c>
    </row>
    <row r="38" spans="1:5" ht="18" customHeight="1">
      <c r="A38" s="30" t="s">
        <v>59</v>
      </c>
      <c r="B38" s="16"/>
      <c r="C38" s="28">
        <f t="shared" si="6"/>
        <v>0</v>
      </c>
      <c r="D38" s="16"/>
      <c r="E38" s="28">
        <f t="shared" si="7"/>
        <v>0</v>
      </c>
    </row>
    <row r="39" spans="1:5" ht="18" customHeight="1" thickBot="1">
      <c r="A39" s="51" t="s">
        <v>60</v>
      </c>
      <c r="B39" s="52"/>
      <c r="C39" s="53">
        <f t="shared" si="6"/>
        <v>0</v>
      </c>
      <c r="D39" s="52"/>
      <c r="E39" s="53">
        <f t="shared" si="7"/>
        <v>0</v>
      </c>
    </row>
    <row r="40" spans="1:5" ht="36.75" customHeight="1">
      <c r="A40" s="30" t="s">
        <v>61</v>
      </c>
      <c r="B40" s="16"/>
      <c r="C40" s="28">
        <f t="shared" si="6"/>
        <v>0</v>
      </c>
      <c r="D40" s="16"/>
      <c r="E40" s="28">
        <f t="shared" si="7"/>
        <v>0</v>
      </c>
    </row>
    <row r="41" spans="1:5" ht="18" customHeight="1">
      <c r="A41" s="30" t="s">
        <v>30</v>
      </c>
      <c r="B41" s="16"/>
      <c r="C41" s="28">
        <f t="shared" si="6"/>
        <v>0</v>
      </c>
      <c r="D41" s="16"/>
      <c r="E41" s="28">
        <f t="shared" si="7"/>
        <v>0</v>
      </c>
    </row>
    <row r="42" spans="1:5" ht="18" customHeight="1">
      <c r="A42" s="29" t="s">
        <v>55</v>
      </c>
      <c r="B42" s="16">
        <f>SUM(B43:B45)</f>
        <v>0</v>
      </c>
      <c r="C42" s="28">
        <f>B42/$B$68*100</f>
        <v>0</v>
      </c>
      <c r="D42" s="16">
        <f>SUM(D43:D45)</f>
        <v>0</v>
      </c>
      <c r="E42" s="28">
        <f>D42/$D$68*100</f>
        <v>0</v>
      </c>
    </row>
    <row r="43" spans="1:5" ht="18" customHeight="1">
      <c r="A43" s="30" t="s">
        <v>28</v>
      </c>
      <c r="B43" s="16"/>
      <c r="C43" s="28">
        <f>B43/$B$68*100</f>
        <v>0</v>
      </c>
      <c r="D43" s="16"/>
      <c r="E43" s="28">
        <f>D43/$D$68*100</f>
        <v>0</v>
      </c>
    </row>
    <row r="44" spans="1:5" ht="18" customHeight="1">
      <c r="A44" s="30" t="s">
        <v>29</v>
      </c>
      <c r="B44" s="16"/>
      <c r="C44" s="28">
        <f>B44/$B$68*100</f>
        <v>0</v>
      </c>
      <c r="D44" s="16"/>
      <c r="E44" s="28">
        <f>D44/$D$68*100</f>
        <v>0</v>
      </c>
    </row>
    <row r="45" spans="1:5" ht="18" customHeight="1">
      <c r="A45" s="30" t="s">
        <v>30</v>
      </c>
      <c r="B45" s="16"/>
      <c r="C45" s="28">
        <f>B45/$B$68*100</f>
        <v>0</v>
      </c>
      <c r="D45" s="16"/>
      <c r="E45" s="28">
        <f>D45/$D$68*100</f>
        <v>0</v>
      </c>
    </row>
    <row r="46" spans="1:5" ht="18" customHeight="1">
      <c r="A46" s="29" t="s">
        <v>15</v>
      </c>
      <c r="B46" s="16">
        <f>SUM(B47:B53)</f>
        <v>0</v>
      </c>
      <c r="C46" s="28">
        <f aca="true" t="shared" si="8" ref="C46:C55">B46/$B$68*100</f>
        <v>0</v>
      </c>
      <c r="D46" s="16">
        <f>SUM(D47:D53)</f>
        <v>0</v>
      </c>
      <c r="E46" s="28">
        <f aca="true" t="shared" si="9" ref="E46:E55">D46/$D$68*100</f>
        <v>0</v>
      </c>
    </row>
    <row r="47" spans="1:5" ht="18" customHeight="1">
      <c r="A47" s="30" t="s">
        <v>28</v>
      </c>
      <c r="B47" s="16"/>
      <c r="C47" s="28">
        <f t="shared" si="8"/>
        <v>0</v>
      </c>
      <c r="D47" s="16"/>
      <c r="E47" s="28">
        <f t="shared" si="9"/>
        <v>0</v>
      </c>
    </row>
    <row r="48" spans="1:5" ht="18" customHeight="1">
      <c r="A48" s="30" t="s">
        <v>29</v>
      </c>
      <c r="B48" s="16"/>
      <c r="C48" s="28">
        <f t="shared" si="8"/>
        <v>0</v>
      </c>
      <c r="D48" s="16"/>
      <c r="E48" s="28">
        <f t="shared" si="9"/>
        <v>0</v>
      </c>
    </row>
    <row r="49" spans="1:5" ht="18" customHeight="1">
      <c r="A49" s="30" t="s">
        <v>59</v>
      </c>
      <c r="B49" s="16"/>
      <c r="C49" s="28">
        <f t="shared" si="8"/>
        <v>0</v>
      </c>
      <c r="D49" s="16"/>
      <c r="E49" s="28">
        <f t="shared" si="9"/>
        <v>0</v>
      </c>
    </row>
    <row r="50" spans="1:5" ht="18" customHeight="1">
      <c r="A50" s="30" t="s">
        <v>60</v>
      </c>
      <c r="B50" s="16"/>
      <c r="C50" s="28">
        <f t="shared" si="8"/>
        <v>0</v>
      </c>
      <c r="D50" s="16"/>
      <c r="E50" s="28">
        <f t="shared" si="9"/>
        <v>0</v>
      </c>
    </row>
    <row r="51" spans="1:5" ht="18" customHeight="1">
      <c r="A51" s="30" t="s">
        <v>138</v>
      </c>
      <c r="B51" s="16"/>
      <c r="C51" s="28">
        <f t="shared" si="8"/>
        <v>0</v>
      </c>
      <c r="D51" s="16"/>
      <c r="E51" s="28">
        <f t="shared" si="9"/>
        <v>0</v>
      </c>
    </row>
    <row r="52" spans="1:5" ht="37.5" customHeight="1">
      <c r="A52" s="30" t="s">
        <v>61</v>
      </c>
      <c r="B52" s="16"/>
      <c r="C52" s="28">
        <f t="shared" si="8"/>
        <v>0</v>
      </c>
      <c r="D52" s="16"/>
      <c r="E52" s="28">
        <f t="shared" si="9"/>
        <v>0</v>
      </c>
    </row>
    <row r="53" spans="1:5" ht="18" customHeight="1">
      <c r="A53" s="30" t="s">
        <v>30</v>
      </c>
      <c r="B53" s="16"/>
      <c r="C53" s="28">
        <f t="shared" si="8"/>
        <v>0</v>
      </c>
      <c r="D53" s="16"/>
      <c r="E53" s="28">
        <f t="shared" si="9"/>
        <v>0</v>
      </c>
    </row>
    <row r="54" spans="1:5" s="37" customFormat="1" ht="18" customHeight="1">
      <c r="A54" s="10" t="s">
        <v>56</v>
      </c>
      <c r="B54" s="33">
        <f>B55+B57</f>
        <v>976520</v>
      </c>
      <c r="C54" s="36">
        <f t="shared" si="8"/>
        <v>5.33173582912063</v>
      </c>
      <c r="D54" s="33">
        <f>D55+D57</f>
        <v>2495703</v>
      </c>
      <c r="E54" s="36">
        <f t="shared" si="9"/>
        <v>12.012098431223853</v>
      </c>
    </row>
    <row r="55" spans="1:5" ht="18" customHeight="1">
      <c r="A55" s="29" t="s">
        <v>33</v>
      </c>
      <c r="B55" s="16">
        <f>SUM(B56)</f>
        <v>976520</v>
      </c>
      <c r="C55" s="28">
        <f t="shared" si="8"/>
        <v>5.33173582912063</v>
      </c>
      <c r="D55" s="16">
        <f>SUM(D56)</f>
        <v>2495703</v>
      </c>
      <c r="E55" s="28">
        <f t="shared" si="9"/>
        <v>12.012098431223853</v>
      </c>
    </row>
    <row r="56" spans="1:5" ht="32.25" customHeight="1">
      <c r="A56" s="30" t="s">
        <v>137</v>
      </c>
      <c r="B56" s="99">
        <v>976520</v>
      </c>
      <c r="C56" s="100">
        <f>B56/$B$68*100</f>
        <v>5.33173582912063</v>
      </c>
      <c r="D56" s="99">
        <v>2495703</v>
      </c>
      <c r="E56" s="100">
        <f>D56/$D$68*100</f>
        <v>12.012098431223853</v>
      </c>
    </row>
    <row r="57" spans="1:5" ht="18" customHeight="1">
      <c r="A57" s="29" t="s">
        <v>34</v>
      </c>
      <c r="B57" s="16">
        <f>SUM(B58)</f>
        <v>0</v>
      </c>
      <c r="C57" s="28">
        <f>B57/$B$68*100</f>
        <v>0</v>
      </c>
      <c r="D57" s="16">
        <f>SUM(D58)</f>
        <v>0</v>
      </c>
      <c r="E57" s="28">
        <f>D57/$D$68*100</f>
        <v>0</v>
      </c>
    </row>
    <row r="58" spans="1:5" ht="31.5" customHeight="1">
      <c r="A58" s="30" t="s">
        <v>137</v>
      </c>
      <c r="B58" s="99"/>
      <c r="C58" s="100">
        <f>B58/$B$68*100</f>
        <v>0</v>
      </c>
      <c r="D58" s="99"/>
      <c r="E58" s="100">
        <f>D58/$D$68*100</f>
        <v>0</v>
      </c>
    </row>
    <row r="59" spans="1:5" s="37" customFormat="1" ht="18" customHeight="1">
      <c r="A59" s="25" t="s">
        <v>57</v>
      </c>
      <c r="B59" s="33">
        <f>SUM(B60)</f>
        <v>3311652</v>
      </c>
      <c r="C59" s="36">
        <f aca="true" t="shared" si="10" ref="C59:C68">B59/$B$68*100</f>
        <v>18.081405011652592</v>
      </c>
      <c r="D59" s="33">
        <f>SUM(D60)</f>
        <v>3264564</v>
      </c>
      <c r="E59" s="36">
        <f aca="true" t="shared" si="11" ref="E59:E68">D59/$D$68*100</f>
        <v>15.712712651717716</v>
      </c>
    </row>
    <row r="60" spans="1:5" ht="18" customHeight="1">
      <c r="A60" s="29" t="s">
        <v>35</v>
      </c>
      <c r="B60" s="16">
        <f>SUM(B61:B67)</f>
        <v>3311652</v>
      </c>
      <c r="C60" s="28">
        <f t="shared" si="10"/>
        <v>18.081405011652592</v>
      </c>
      <c r="D60" s="16">
        <f>SUM(D61:D67)</f>
        <v>3264564</v>
      </c>
      <c r="E60" s="28">
        <f t="shared" si="11"/>
        <v>15.712712651717716</v>
      </c>
    </row>
    <row r="61" spans="1:5" ht="18" customHeight="1">
      <c r="A61" s="30" t="s">
        <v>28</v>
      </c>
      <c r="B61" s="16">
        <v>2484474</v>
      </c>
      <c r="C61" s="28">
        <f t="shared" si="10"/>
        <v>13.565066811041913</v>
      </c>
      <c r="D61" s="16">
        <v>2549578</v>
      </c>
      <c r="E61" s="28">
        <f t="shared" si="11"/>
        <v>12.271404848286373</v>
      </c>
    </row>
    <row r="62" spans="1:5" ht="18" customHeight="1">
      <c r="A62" s="30" t="s">
        <v>29</v>
      </c>
      <c r="B62" s="16">
        <v>766758</v>
      </c>
      <c r="C62" s="28">
        <f t="shared" si="10"/>
        <v>4.186448921542698</v>
      </c>
      <c r="D62" s="16">
        <v>675287</v>
      </c>
      <c r="E62" s="28">
        <f t="shared" si="11"/>
        <v>3.2502320642022955</v>
      </c>
    </row>
    <row r="63" spans="1:5" ht="18" customHeight="1">
      <c r="A63" s="30" t="s">
        <v>59</v>
      </c>
      <c r="B63" s="16">
        <v>59420</v>
      </c>
      <c r="C63" s="28">
        <f t="shared" si="10"/>
        <v>0.3244293439625894</v>
      </c>
      <c r="D63" s="16">
        <v>38699</v>
      </c>
      <c r="E63" s="28">
        <f t="shared" si="11"/>
        <v>0.1862626270793968</v>
      </c>
    </row>
    <row r="64" spans="1:5" ht="18" customHeight="1">
      <c r="A64" s="30" t="s">
        <v>60</v>
      </c>
      <c r="B64" s="16"/>
      <c r="C64" s="28">
        <f t="shared" si="10"/>
        <v>0</v>
      </c>
      <c r="D64" s="16"/>
      <c r="E64" s="28">
        <f t="shared" si="11"/>
        <v>0</v>
      </c>
    </row>
    <row r="65" spans="1:5" ht="18" customHeight="1">
      <c r="A65" s="30" t="s">
        <v>138</v>
      </c>
      <c r="B65" s="16"/>
      <c r="C65" s="28">
        <f t="shared" si="10"/>
        <v>0</v>
      </c>
      <c r="D65" s="16"/>
      <c r="E65" s="28">
        <f t="shared" si="11"/>
        <v>0</v>
      </c>
    </row>
    <row r="66" spans="1:5" ht="35.25" customHeight="1">
      <c r="A66" s="30" t="s">
        <v>61</v>
      </c>
      <c r="B66" s="16">
        <v>1000</v>
      </c>
      <c r="C66" s="28">
        <f t="shared" si="10"/>
        <v>0.005459935105395311</v>
      </c>
      <c r="D66" s="16">
        <v>1000</v>
      </c>
      <c r="E66" s="28">
        <f t="shared" si="11"/>
        <v>0.004813112149652363</v>
      </c>
    </row>
    <row r="67" spans="1:5" ht="18" customHeight="1">
      <c r="A67" s="30" t="s">
        <v>30</v>
      </c>
      <c r="B67" s="16"/>
      <c r="C67" s="28">
        <f t="shared" si="10"/>
        <v>0</v>
      </c>
      <c r="D67" s="16"/>
      <c r="E67" s="28">
        <f t="shared" si="11"/>
        <v>0</v>
      </c>
    </row>
    <row r="68" spans="1:5" s="37" customFormat="1" ht="18" customHeight="1" thickBot="1">
      <c r="A68" s="26" t="s">
        <v>64</v>
      </c>
      <c r="B68" s="34">
        <f>B4+B34+B54+B59</f>
        <v>18315236</v>
      </c>
      <c r="C68" s="38">
        <f t="shared" si="10"/>
        <v>100</v>
      </c>
      <c r="D68" s="34">
        <f>D4+D34+D54+D59</f>
        <v>20776578</v>
      </c>
      <c r="E68" s="38">
        <f t="shared" si="11"/>
        <v>100</v>
      </c>
    </row>
    <row r="69" spans="1:5" s="14" customFormat="1" ht="18" customHeight="1">
      <c r="A69" s="95"/>
      <c r="B69" s="95"/>
      <c r="C69" s="95"/>
      <c r="D69" s="95"/>
      <c r="E69" s="95"/>
    </row>
    <row r="70" spans="1:5" s="14" customFormat="1" ht="18" customHeight="1">
      <c r="A70" s="95"/>
      <c r="B70" s="95"/>
      <c r="C70" s="95"/>
      <c r="D70" s="95"/>
      <c r="E70" s="95"/>
    </row>
    <row r="71" spans="1:5" ht="30" customHeight="1">
      <c r="A71" s="8"/>
      <c r="B71" s="8"/>
      <c r="C71" s="8"/>
      <c r="D71" s="6"/>
      <c r="E71" s="7"/>
    </row>
    <row r="72" spans="1:4" ht="19.5" customHeight="1">
      <c r="A72" s="3"/>
      <c r="B72" s="3"/>
      <c r="C72" s="3"/>
      <c r="D72" s="5"/>
    </row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</sheetData>
  <mergeCells count="4">
    <mergeCell ref="A1:E1"/>
    <mergeCell ref="A2:D2"/>
    <mergeCell ref="A69:E69"/>
    <mergeCell ref="A70:E70"/>
  </mergeCells>
  <printOptions horizontalCentered="1"/>
  <pageMargins left="0.34" right="0.26" top="0.33" bottom="0.9" header="0.26" footer="0.6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中山高中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2014-02-20T05:56:09Z</cp:lastPrinted>
  <dcterms:created xsi:type="dcterms:W3CDTF">2004-04-08T06:54:43Z</dcterms:created>
  <dcterms:modified xsi:type="dcterms:W3CDTF">2014-02-21T03:37:40Z</dcterms:modified>
  <cp:category/>
  <cp:version/>
  <cp:contentType/>
  <cp:contentStatus/>
</cp:coreProperties>
</file>